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4\ИСПОЛНЕНИЕ БЮДЖЕТА 2024\Решение об исполнении бюджета за 1 квартал 2024 г\"/>
    </mc:Choice>
  </mc:AlternateContent>
  <xr:revisionPtr revIDLastSave="0" documentId="13_ncr:1_{EA0FAD98-24E6-4FB3-958E-A6722CA2771D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приложение 2 на 2023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externalReferences>
    <externalReference r:id="rId7"/>
  </externalReferences>
  <calcPr calcId="191029"/>
</workbook>
</file>

<file path=xl/calcChain.xml><?xml version="1.0" encoding="utf-8"?>
<calcChain xmlns="http://schemas.openxmlformats.org/spreadsheetml/2006/main">
  <c r="E25" i="21" l="1"/>
  <c r="F25" i="21" s="1"/>
  <c r="D25" i="21"/>
  <c r="E24" i="21"/>
  <c r="F24" i="21" s="1"/>
  <c r="D24" i="21"/>
  <c r="E23" i="21"/>
  <c r="F23" i="21" s="1"/>
  <c r="D23" i="21"/>
  <c r="E22" i="21"/>
  <c r="E21" i="21" s="1"/>
  <c r="F21" i="21" s="1"/>
  <c r="D22" i="21"/>
  <c r="D21" i="21"/>
  <c r="E20" i="21"/>
  <c r="F20" i="21" s="1"/>
  <c r="D20" i="21"/>
  <c r="F19" i="21"/>
  <c r="E19" i="21"/>
  <c r="D19" i="21"/>
  <c r="E18" i="21"/>
  <c r="F18" i="21" s="1"/>
  <c r="D18" i="21"/>
  <c r="E17" i="21"/>
  <c r="D17" i="21"/>
  <c r="F17" i="21" s="1"/>
  <c r="E16" i="21"/>
  <c r="D16" i="21"/>
  <c r="F16" i="21" s="1"/>
  <c r="E15" i="21"/>
  <c r="F15" i="21" s="1"/>
  <c r="D15" i="21"/>
  <c r="D14" i="21" s="1"/>
  <c r="D11" i="21" s="1"/>
  <c r="E14" i="21"/>
  <c r="E13" i="21"/>
  <c r="F13" i="21" s="1"/>
  <c r="D13" i="21"/>
  <c r="D12" i="21" s="1"/>
  <c r="E12" i="21"/>
  <c r="F12" i="21" s="1"/>
  <c r="H148" i="30"/>
  <c r="I148" i="30" s="1"/>
  <c r="G148" i="30"/>
  <c r="I147" i="30"/>
  <c r="H146" i="30"/>
  <c r="H145" i="30" s="1"/>
  <c r="G146" i="30"/>
  <c r="G145" i="30" s="1"/>
  <c r="G144" i="30" s="1"/>
  <c r="I143" i="30"/>
  <c r="H142" i="30"/>
  <c r="H141" i="30" s="1"/>
  <c r="G142" i="30"/>
  <c r="G141" i="30"/>
  <c r="G140" i="30"/>
  <c r="I139" i="30"/>
  <c r="I138" i="30"/>
  <c r="H137" i="30"/>
  <c r="I137" i="30" s="1"/>
  <c r="G137" i="30"/>
  <c r="I136" i="30"/>
  <c r="H135" i="30"/>
  <c r="I135" i="30" s="1"/>
  <c r="G135" i="30"/>
  <c r="I134" i="30"/>
  <c r="I133" i="30"/>
  <c r="I132" i="30"/>
  <c r="I131" i="30"/>
  <c r="I130" i="30"/>
  <c r="H129" i="30"/>
  <c r="I129" i="30" s="1"/>
  <c r="G129" i="30"/>
  <c r="I128" i="30"/>
  <c r="I127" i="30"/>
  <c r="I126" i="30"/>
  <c r="I125" i="30"/>
  <c r="I124" i="30"/>
  <c r="H123" i="30"/>
  <c r="H122" i="30" s="1"/>
  <c r="G123" i="30"/>
  <c r="G122" i="30" s="1"/>
  <c r="G121" i="30" s="1"/>
  <c r="I120" i="30"/>
  <c r="I119" i="30"/>
  <c r="H118" i="30"/>
  <c r="I118" i="30" s="1"/>
  <c r="G118" i="30"/>
  <c r="I117" i="30"/>
  <c r="H116" i="30"/>
  <c r="H115" i="30" s="1"/>
  <c r="G116" i="30"/>
  <c r="G115" i="30" s="1"/>
  <c r="I114" i="30"/>
  <c r="H113" i="30"/>
  <c r="I113" i="30" s="1"/>
  <c r="G113" i="30"/>
  <c r="G112" i="30" s="1"/>
  <c r="H112" i="30"/>
  <c r="I110" i="30"/>
  <c r="H109" i="30"/>
  <c r="I109" i="30" s="1"/>
  <c r="G109" i="30"/>
  <c r="I108" i="30"/>
  <c r="H107" i="30"/>
  <c r="I107" i="30" s="1"/>
  <c r="G107" i="30"/>
  <c r="I106" i="30"/>
  <c r="H105" i="30"/>
  <c r="I105" i="30" s="1"/>
  <c r="G105" i="30"/>
  <c r="H103" i="30"/>
  <c r="G103" i="30"/>
  <c r="I102" i="30"/>
  <c r="H101" i="30"/>
  <c r="I101" i="30" s="1"/>
  <c r="G101" i="30"/>
  <c r="I100" i="30"/>
  <c r="I99" i="30"/>
  <c r="H99" i="30"/>
  <c r="G99" i="30"/>
  <c r="I98" i="30"/>
  <c r="I97" i="30"/>
  <c r="I96" i="30"/>
  <c r="H95" i="30"/>
  <c r="I95" i="30" s="1"/>
  <c r="G95" i="30"/>
  <c r="G92" i="30" s="1"/>
  <c r="I94" i="30"/>
  <c r="H93" i="30"/>
  <c r="I93" i="30" s="1"/>
  <c r="G93" i="30"/>
  <c r="I91" i="30"/>
  <c r="H90" i="30"/>
  <c r="I90" i="30" s="1"/>
  <c r="G90" i="30"/>
  <c r="I89" i="30"/>
  <c r="H88" i="30"/>
  <c r="H87" i="30" s="1"/>
  <c r="I87" i="30" s="1"/>
  <c r="G88" i="30"/>
  <c r="G87" i="30" s="1"/>
  <c r="I86" i="30"/>
  <c r="H85" i="30"/>
  <c r="I85" i="30" s="1"/>
  <c r="G85" i="30"/>
  <c r="I84" i="30"/>
  <c r="I83" i="30"/>
  <c r="H83" i="30"/>
  <c r="G83" i="30"/>
  <c r="I82" i="30"/>
  <c r="H81" i="30"/>
  <c r="I81" i="30" s="1"/>
  <c r="G81" i="30"/>
  <c r="G80" i="30" s="1"/>
  <c r="G79" i="30" s="1"/>
  <c r="H80" i="30"/>
  <c r="I78" i="30"/>
  <c r="H77" i="30"/>
  <c r="I77" i="30" s="1"/>
  <c r="G77" i="30"/>
  <c r="G74" i="30" s="1"/>
  <c r="I76" i="30"/>
  <c r="H75" i="30"/>
  <c r="I75" i="30" s="1"/>
  <c r="G75" i="30"/>
  <c r="I73" i="30"/>
  <c r="H72" i="30"/>
  <c r="G72" i="30"/>
  <c r="I72" i="30" s="1"/>
  <c r="I71" i="30"/>
  <c r="H70" i="30"/>
  <c r="G70" i="30"/>
  <c r="I70" i="30" s="1"/>
  <c r="I69" i="30"/>
  <c r="H68" i="30"/>
  <c r="G68" i="30"/>
  <c r="I68" i="30" s="1"/>
  <c r="I67" i="30"/>
  <c r="H66" i="30"/>
  <c r="G66" i="30"/>
  <c r="I66" i="30" s="1"/>
  <c r="I65" i="30"/>
  <c r="H64" i="30"/>
  <c r="G64" i="30"/>
  <c r="I64" i="30" s="1"/>
  <c r="H63" i="30"/>
  <c r="I61" i="30"/>
  <c r="H60" i="30"/>
  <c r="G60" i="30"/>
  <c r="I60" i="30" s="1"/>
  <c r="H59" i="30"/>
  <c r="H58" i="30" s="1"/>
  <c r="G59" i="30"/>
  <c r="G58" i="30" s="1"/>
  <c r="I57" i="30"/>
  <c r="I56" i="30"/>
  <c r="H55" i="30"/>
  <c r="H54" i="30" s="1"/>
  <c r="G55" i="30"/>
  <c r="G54" i="30" s="1"/>
  <c r="G53" i="30" s="1"/>
  <c r="I52" i="30"/>
  <c r="I51" i="30"/>
  <c r="H51" i="30"/>
  <c r="G51" i="30"/>
  <c r="I50" i="30"/>
  <c r="H49" i="30"/>
  <c r="I49" i="30" s="1"/>
  <c r="G49" i="30"/>
  <c r="I48" i="30"/>
  <c r="I47" i="30"/>
  <c r="H47" i="30"/>
  <c r="G47" i="30"/>
  <c r="G46" i="30"/>
  <c r="I45" i="30"/>
  <c r="H44" i="30"/>
  <c r="H43" i="30" s="1"/>
  <c r="I43" i="30" s="1"/>
  <c r="G44" i="30"/>
  <c r="G43" i="30"/>
  <c r="I42" i="30"/>
  <c r="I41" i="30"/>
  <c r="H40" i="30"/>
  <c r="H39" i="30" s="1"/>
  <c r="I39" i="30" s="1"/>
  <c r="G40" i="30"/>
  <c r="G39" i="30"/>
  <c r="I38" i="30"/>
  <c r="H37" i="30"/>
  <c r="I37" i="30" s="1"/>
  <c r="G37" i="30"/>
  <c r="I36" i="30"/>
  <c r="H35" i="30"/>
  <c r="I35" i="30" s="1"/>
  <c r="G35" i="30"/>
  <c r="I34" i="30"/>
  <c r="H33" i="30"/>
  <c r="H32" i="30" s="1"/>
  <c r="G33" i="30"/>
  <c r="G32" i="30" s="1"/>
  <c r="I31" i="30"/>
  <c r="I30" i="30"/>
  <c r="H29" i="30"/>
  <c r="I29" i="30" s="1"/>
  <c r="G29" i="30"/>
  <c r="G12" i="30" s="1"/>
  <c r="G11" i="30" s="1"/>
  <c r="I28" i="30"/>
  <c r="I27" i="30"/>
  <c r="I26" i="30"/>
  <c r="H25" i="30"/>
  <c r="I25" i="30" s="1"/>
  <c r="G25" i="30"/>
  <c r="I24" i="30"/>
  <c r="I23" i="30"/>
  <c r="H22" i="30"/>
  <c r="I22" i="30" s="1"/>
  <c r="G22" i="30"/>
  <c r="I21" i="30"/>
  <c r="I20" i="30"/>
  <c r="H20" i="30"/>
  <c r="G20" i="30"/>
  <c r="I19" i="30"/>
  <c r="H18" i="30"/>
  <c r="I18" i="30" s="1"/>
  <c r="G18" i="30"/>
  <c r="I17" i="30"/>
  <c r="I16" i="30"/>
  <c r="I15" i="30"/>
  <c r="I14" i="30"/>
  <c r="I13" i="30"/>
  <c r="H13" i="30"/>
  <c r="H12" i="30" s="1"/>
  <c r="G13" i="30"/>
  <c r="I10" i="30"/>
  <c r="K168" i="29"/>
  <c r="J167" i="29"/>
  <c r="J166" i="29" s="1"/>
  <c r="I167" i="29"/>
  <c r="I166" i="29" s="1"/>
  <c r="K165" i="29"/>
  <c r="K164" i="29"/>
  <c r="K163" i="29"/>
  <c r="K162" i="29"/>
  <c r="J161" i="29"/>
  <c r="J160" i="29" s="1"/>
  <c r="K160" i="29" s="1"/>
  <c r="I161" i="29"/>
  <c r="I160" i="29"/>
  <c r="J158" i="29"/>
  <c r="I158" i="29"/>
  <c r="J157" i="29"/>
  <c r="I157" i="29"/>
  <c r="I156" i="29" s="1"/>
  <c r="K155" i="29"/>
  <c r="J154" i="29"/>
  <c r="J153" i="29" s="1"/>
  <c r="K153" i="29" s="1"/>
  <c r="I154" i="29"/>
  <c r="I153" i="29" s="1"/>
  <c r="K152" i="29"/>
  <c r="J151" i="29"/>
  <c r="I151" i="29"/>
  <c r="K151" i="29" s="1"/>
  <c r="K150" i="29"/>
  <c r="K149" i="29"/>
  <c r="J149" i="29"/>
  <c r="I149" i="29"/>
  <c r="K148" i="29"/>
  <c r="K147" i="29"/>
  <c r="J147" i="29"/>
  <c r="I147" i="29"/>
  <c r="I146" i="29" s="1"/>
  <c r="J146" i="29"/>
  <c r="K146" i="29" s="1"/>
  <c r="K145" i="29"/>
  <c r="J144" i="29"/>
  <c r="K144" i="29" s="1"/>
  <c r="I144" i="29"/>
  <c r="K143" i="29"/>
  <c r="J142" i="29"/>
  <c r="K142" i="29" s="1"/>
  <c r="I142" i="29"/>
  <c r="K141" i="29"/>
  <c r="J140" i="29"/>
  <c r="K140" i="29" s="1"/>
  <c r="I140" i="29"/>
  <c r="K139" i="29"/>
  <c r="J138" i="29"/>
  <c r="K138" i="29" s="1"/>
  <c r="I138" i="29"/>
  <c r="K137" i="29"/>
  <c r="J136" i="29"/>
  <c r="K136" i="29" s="1"/>
  <c r="I136" i="29"/>
  <c r="K135" i="29"/>
  <c r="J134" i="29"/>
  <c r="K134" i="29" s="1"/>
  <c r="I134" i="29"/>
  <c r="K133" i="29"/>
  <c r="J132" i="29"/>
  <c r="K132" i="29" s="1"/>
  <c r="I132" i="29"/>
  <c r="K131" i="29"/>
  <c r="J130" i="29"/>
  <c r="K130" i="29" s="1"/>
  <c r="I130" i="29"/>
  <c r="K129" i="29"/>
  <c r="J128" i="29"/>
  <c r="K128" i="29" s="1"/>
  <c r="I128" i="29"/>
  <c r="K127" i="29"/>
  <c r="J126" i="29"/>
  <c r="K126" i="29" s="1"/>
  <c r="I126" i="29"/>
  <c r="K125" i="29"/>
  <c r="J124" i="29"/>
  <c r="K124" i="29" s="1"/>
  <c r="I124" i="29"/>
  <c r="K123" i="29"/>
  <c r="J122" i="29"/>
  <c r="K122" i="29" s="1"/>
  <c r="I122" i="29"/>
  <c r="K121" i="29"/>
  <c r="J120" i="29"/>
  <c r="K120" i="29" s="1"/>
  <c r="I120" i="29"/>
  <c r="K119" i="29"/>
  <c r="J118" i="29"/>
  <c r="J117" i="29" s="1"/>
  <c r="K117" i="29" s="1"/>
  <c r="I118" i="29"/>
  <c r="I117" i="29"/>
  <c r="K116" i="29"/>
  <c r="J115" i="29"/>
  <c r="K115" i="29" s="1"/>
  <c r="I115" i="29"/>
  <c r="K114" i="29"/>
  <c r="J113" i="29"/>
  <c r="K113" i="29" s="1"/>
  <c r="I113" i="29"/>
  <c r="J111" i="29"/>
  <c r="I111" i="29"/>
  <c r="K110" i="29"/>
  <c r="K109" i="29"/>
  <c r="J109" i="29"/>
  <c r="I109" i="29"/>
  <c r="K108" i="29"/>
  <c r="K107" i="29"/>
  <c r="J107" i="29"/>
  <c r="I107" i="29"/>
  <c r="K106" i="29"/>
  <c r="K105" i="29"/>
  <c r="J105" i="29"/>
  <c r="I105" i="29"/>
  <c r="K104" i="29"/>
  <c r="K103" i="29"/>
  <c r="J103" i="29"/>
  <c r="I103" i="29"/>
  <c r="K102" i="29"/>
  <c r="K101" i="29"/>
  <c r="J101" i="29"/>
  <c r="I101" i="29"/>
  <c r="K100" i="29"/>
  <c r="K99" i="29"/>
  <c r="J99" i="29"/>
  <c r="I99" i="29"/>
  <c r="K98" i="29"/>
  <c r="K97" i="29"/>
  <c r="J97" i="29"/>
  <c r="I97" i="29"/>
  <c r="K96" i="29"/>
  <c r="K95" i="29"/>
  <c r="J95" i="29"/>
  <c r="I95" i="29"/>
  <c r="I94" i="29" s="1"/>
  <c r="J94" i="29"/>
  <c r="K93" i="29"/>
  <c r="J92" i="29"/>
  <c r="K92" i="29" s="1"/>
  <c r="I92" i="29"/>
  <c r="I91" i="29"/>
  <c r="K90" i="29"/>
  <c r="J89" i="29"/>
  <c r="K89" i="29" s="1"/>
  <c r="I89" i="29"/>
  <c r="K88" i="29"/>
  <c r="J87" i="29"/>
  <c r="J86" i="29" s="1"/>
  <c r="I87" i="29"/>
  <c r="I86" i="29" s="1"/>
  <c r="K84" i="29"/>
  <c r="K83" i="29"/>
  <c r="J83" i="29"/>
  <c r="I83" i="29"/>
  <c r="I82" i="29" s="1"/>
  <c r="I81" i="29" s="1"/>
  <c r="J82" i="29"/>
  <c r="K82" i="29" s="1"/>
  <c r="K78" i="29"/>
  <c r="K77" i="29"/>
  <c r="J77" i="29"/>
  <c r="I77" i="29"/>
  <c r="K76" i="29"/>
  <c r="K75" i="29"/>
  <c r="J75" i="29"/>
  <c r="I75" i="29"/>
  <c r="K74" i="29"/>
  <c r="K73" i="29"/>
  <c r="J73" i="29"/>
  <c r="I73" i="29"/>
  <c r="K72" i="29"/>
  <c r="K71" i="29"/>
  <c r="J71" i="29"/>
  <c r="I71" i="29"/>
  <c r="K70" i="29"/>
  <c r="K69" i="29"/>
  <c r="J69" i="29"/>
  <c r="I69" i="29"/>
  <c r="K68" i="29"/>
  <c r="K67" i="29"/>
  <c r="J67" i="29"/>
  <c r="I67" i="29"/>
  <c r="K66" i="29"/>
  <c r="K65" i="29"/>
  <c r="J65" i="29"/>
  <c r="I65" i="29"/>
  <c r="K64" i="29"/>
  <c r="K63" i="29"/>
  <c r="J63" i="29"/>
  <c r="I63" i="29"/>
  <c r="I62" i="29" s="1"/>
  <c r="J62" i="29"/>
  <c r="K61" i="29"/>
  <c r="J60" i="29"/>
  <c r="K60" i="29" s="1"/>
  <c r="I60" i="29"/>
  <c r="K59" i="29"/>
  <c r="J58" i="29"/>
  <c r="K58" i="29" s="1"/>
  <c r="I58" i="29"/>
  <c r="K57" i="29"/>
  <c r="J56" i="29"/>
  <c r="K56" i="29" s="1"/>
  <c r="I56" i="29"/>
  <c r="K55" i="29"/>
  <c r="J54" i="29"/>
  <c r="K54" i="29" s="1"/>
  <c r="I54" i="29"/>
  <c r="K53" i="29"/>
  <c r="J52" i="29"/>
  <c r="K52" i="29" s="1"/>
  <c r="I52" i="29"/>
  <c r="K51" i="29"/>
  <c r="J50" i="29"/>
  <c r="K50" i="29" s="1"/>
  <c r="I50" i="29"/>
  <c r="K49" i="29"/>
  <c r="J48" i="29"/>
  <c r="K48" i="29" s="1"/>
  <c r="I48" i="29"/>
  <c r="K47" i="29"/>
  <c r="J46" i="29"/>
  <c r="J45" i="29" s="1"/>
  <c r="I46" i="29"/>
  <c r="I45" i="29"/>
  <c r="K42" i="29"/>
  <c r="K41" i="29"/>
  <c r="J41" i="29"/>
  <c r="I41" i="29"/>
  <c r="K40" i="29"/>
  <c r="K39" i="29"/>
  <c r="J39" i="29"/>
  <c r="I39" i="29"/>
  <c r="I38" i="29" s="1"/>
  <c r="J38" i="29"/>
  <c r="K38" i="29" s="1"/>
  <c r="K37" i="29"/>
  <c r="J36" i="29"/>
  <c r="K36" i="29" s="1"/>
  <c r="I36" i="29"/>
  <c r="K35" i="29"/>
  <c r="J34" i="29"/>
  <c r="K34" i="29" s="1"/>
  <c r="I34" i="29"/>
  <c r="K33" i="29"/>
  <c r="J32" i="29"/>
  <c r="K32" i="29" s="1"/>
  <c r="I32" i="29"/>
  <c r="K31" i="29"/>
  <c r="J30" i="29"/>
  <c r="K30" i="29" s="1"/>
  <c r="I30" i="29"/>
  <c r="K29" i="29"/>
  <c r="J28" i="29"/>
  <c r="J27" i="29" s="1"/>
  <c r="I28" i="29"/>
  <c r="I27" i="29"/>
  <c r="I26" i="29" s="1"/>
  <c r="K25" i="29"/>
  <c r="J24" i="29"/>
  <c r="K24" i="29" s="1"/>
  <c r="I24" i="29"/>
  <c r="K23" i="29"/>
  <c r="J22" i="29"/>
  <c r="K22" i="29" s="1"/>
  <c r="I22" i="29"/>
  <c r="K21" i="29"/>
  <c r="J20" i="29"/>
  <c r="K20" i="29" s="1"/>
  <c r="I20" i="29"/>
  <c r="K19" i="29"/>
  <c r="J18" i="29"/>
  <c r="K18" i="29" s="1"/>
  <c r="I18" i="29"/>
  <c r="K17" i="29"/>
  <c r="J16" i="29"/>
  <c r="K16" i="29" s="1"/>
  <c r="I16" i="29"/>
  <c r="K15" i="29"/>
  <c r="J14" i="29"/>
  <c r="K14" i="29" s="1"/>
  <c r="I14" i="29"/>
  <c r="K13" i="29"/>
  <c r="J12" i="29"/>
  <c r="K12" i="29" s="1"/>
  <c r="I12" i="29"/>
  <c r="I11" i="29" s="1"/>
  <c r="I10" i="29" s="1"/>
  <c r="I9" i="29" s="1"/>
  <c r="F35" i="17"/>
  <c r="F34" i="17"/>
  <c r="D33" i="17"/>
  <c r="F32" i="17"/>
  <c r="D31" i="17"/>
  <c r="E29" i="17"/>
  <c r="D29" i="17"/>
  <c r="E26" i="17"/>
  <c r="F27" i="17"/>
  <c r="D26" i="17"/>
  <c r="F25" i="17"/>
  <c r="F24" i="17"/>
  <c r="F23" i="17"/>
  <c r="E22" i="17"/>
  <c r="F21" i="17"/>
  <c r="D19" i="17"/>
  <c r="F18" i="17"/>
  <c r="D17" i="17"/>
  <c r="E15" i="17"/>
  <c r="F15" i="17" s="1"/>
  <c r="D15" i="17"/>
  <c r="F14" i="17"/>
  <c r="F13" i="17"/>
  <c r="F11" i="17"/>
  <c r="F10" i="17"/>
  <c r="D9" i="17"/>
  <c r="D28" i="16"/>
  <c r="E28" i="16" s="1"/>
  <c r="C28" i="16"/>
  <c r="D27" i="16"/>
  <c r="C27" i="16"/>
  <c r="E26" i="16"/>
  <c r="D26" i="16"/>
  <c r="C26" i="16"/>
  <c r="D25" i="16"/>
  <c r="D24" i="16"/>
  <c r="C24" i="16"/>
  <c r="D23" i="16"/>
  <c r="E23" i="16" s="1"/>
  <c r="C23" i="16"/>
  <c r="C22" i="16"/>
  <c r="D21" i="16"/>
  <c r="E21" i="16" s="1"/>
  <c r="C21" i="16"/>
  <c r="D20" i="16"/>
  <c r="C20" i="16"/>
  <c r="D19" i="16"/>
  <c r="C19" i="16"/>
  <c r="D18" i="16"/>
  <c r="C18" i="16"/>
  <c r="D17" i="16"/>
  <c r="E17" i="16" s="1"/>
  <c r="C17" i="16"/>
  <c r="D16" i="16"/>
  <c r="E16" i="16" s="1"/>
  <c r="C16" i="16"/>
  <c r="D15" i="16"/>
  <c r="E15" i="16" s="1"/>
  <c r="C15" i="16"/>
  <c r="D14" i="16"/>
  <c r="C14" i="16"/>
  <c r="E13" i="16"/>
  <c r="D13" i="16"/>
  <c r="C13" i="16"/>
  <c r="B13" i="16"/>
  <c r="D11" i="16"/>
  <c r="D10" i="16" s="1"/>
  <c r="E10" i="16" s="1"/>
  <c r="C11" i="16"/>
  <c r="C10" i="16"/>
  <c r="E56" i="23"/>
  <c r="E54" i="23"/>
  <c r="D53" i="23"/>
  <c r="E53" i="23" s="1"/>
  <c r="C53" i="23"/>
  <c r="C38" i="23" s="1"/>
  <c r="C37" i="23" s="1"/>
  <c r="E52" i="23"/>
  <c r="E51" i="23"/>
  <c r="D50" i="23"/>
  <c r="E50" i="23" s="1"/>
  <c r="C50" i="23"/>
  <c r="E49" i="23"/>
  <c r="E48" i="23"/>
  <c r="E47" i="23"/>
  <c r="E46" i="23"/>
  <c r="E45" i="23"/>
  <c r="E44" i="23"/>
  <c r="E43" i="23"/>
  <c r="E42" i="23"/>
  <c r="E41" i="23"/>
  <c r="D40" i="23"/>
  <c r="D38" i="23" s="1"/>
  <c r="C40" i="23"/>
  <c r="E39" i="23"/>
  <c r="E36" i="23"/>
  <c r="E35" i="23"/>
  <c r="E34" i="23"/>
  <c r="E33" i="23"/>
  <c r="D32" i="23"/>
  <c r="C32" i="23"/>
  <c r="C31" i="23" s="1"/>
  <c r="E31" i="23" s="1"/>
  <c r="D31" i="23"/>
  <c r="E30" i="23"/>
  <c r="D29" i="23"/>
  <c r="E29" i="23" s="1"/>
  <c r="C29" i="23"/>
  <c r="E28" i="23"/>
  <c r="E27" i="23"/>
  <c r="D27" i="23"/>
  <c r="C27" i="23"/>
  <c r="C26" i="23"/>
  <c r="E25" i="23"/>
  <c r="D24" i="23"/>
  <c r="E24" i="23" s="1"/>
  <c r="C24" i="23"/>
  <c r="E22" i="23"/>
  <c r="D21" i="23"/>
  <c r="E21" i="23" s="1"/>
  <c r="C21" i="23"/>
  <c r="C9" i="23" s="1"/>
  <c r="E19" i="23"/>
  <c r="E17" i="23"/>
  <c r="E16" i="23"/>
  <c r="D16" i="23"/>
  <c r="C16" i="23"/>
  <c r="E11" i="23"/>
  <c r="D10" i="23"/>
  <c r="E10" i="23" s="1"/>
  <c r="C10" i="23"/>
  <c r="F14" i="21" l="1"/>
  <c r="E11" i="21"/>
  <c r="F11" i="21" s="1"/>
  <c r="I58" i="30"/>
  <c r="I141" i="30"/>
  <c r="H140" i="30"/>
  <c r="I140" i="30" s="1"/>
  <c r="I115" i="30"/>
  <c r="I12" i="30"/>
  <c r="H11" i="30"/>
  <c r="I11" i="30" s="1"/>
  <c r="H144" i="30"/>
  <c r="I144" i="30" s="1"/>
  <c r="I145" i="30"/>
  <c r="I122" i="30"/>
  <c r="H121" i="30"/>
  <c r="I121" i="30" s="1"/>
  <c r="I54" i="30"/>
  <c r="H53" i="30"/>
  <c r="I53" i="30" s="1"/>
  <c r="I63" i="30"/>
  <c r="H111" i="30"/>
  <c r="I111" i="30" s="1"/>
  <c r="I32" i="30"/>
  <c r="G111" i="30"/>
  <c r="I40" i="30"/>
  <c r="I44" i="30"/>
  <c r="I80" i="30"/>
  <c r="I112" i="30"/>
  <c r="I142" i="30"/>
  <c r="I33" i="30"/>
  <c r="I55" i="30"/>
  <c r="I59" i="30"/>
  <c r="G63" i="30"/>
  <c r="G62" i="30" s="1"/>
  <c r="H74" i="30"/>
  <c r="H92" i="30"/>
  <c r="I92" i="30" s="1"/>
  <c r="I123" i="30"/>
  <c r="I88" i="30"/>
  <c r="I116" i="30"/>
  <c r="I146" i="30"/>
  <c r="H46" i="30"/>
  <c r="I46" i="30" s="1"/>
  <c r="J156" i="29"/>
  <c r="K156" i="29" s="1"/>
  <c r="K45" i="29"/>
  <c r="J44" i="29"/>
  <c r="I85" i="29"/>
  <c r="I80" i="29" s="1"/>
  <c r="I79" i="29" s="1"/>
  <c r="I44" i="29"/>
  <c r="I43" i="29" s="1"/>
  <c r="I8" i="29" s="1"/>
  <c r="I169" i="29" s="1"/>
  <c r="K86" i="29"/>
  <c r="K166" i="29"/>
  <c r="K27" i="29"/>
  <c r="J26" i="29"/>
  <c r="K26" i="29" s="1"/>
  <c r="K62" i="29"/>
  <c r="K94" i="29"/>
  <c r="K28" i="29"/>
  <c r="K46" i="29"/>
  <c r="J81" i="29"/>
  <c r="J91" i="29"/>
  <c r="K91" i="29" s="1"/>
  <c r="K118" i="29"/>
  <c r="K161" i="29"/>
  <c r="K87" i="29"/>
  <c r="J11" i="29"/>
  <c r="K154" i="29"/>
  <c r="K167" i="29"/>
  <c r="F26" i="17"/>
  <c r="E19" i="17"/>
  <c r="F19" i="17" s="1"/>
  <c r="D22" i="17"/>
  <c r="F22" i="17" s="1"/>
  <c r="F29" i="17"/>
  <c r="E31" i="17"/>
  <c r="F31" i="17" s="1"/>
  <c r="F12" i="17"/>
  <c r="F16" i="17"/>
  <c r="E9" i="17"/>
  <c r="F9" i="17" s="1"/>
  <c r="E17" i="17"/>
  <c r="F17" i="17" s="1"/>
  <c r="F30" i="17"/>
  <c r="E33" i="17"/>
  <c r="F33" i="17" s="1"/>
  <c r="F20" i="17"/>
  <c r="F28" i="17"/>
  <c r="E14" i="16"/>
  <c r="E18" i="16"/>
  <c r="E19" i="16"/>
  <c r="C25" i="16"/>
  <c r="E25" i="16" s="1"/>
  <c r="E20" i="16"/>
  <c r="D22" i="16"/>
  <c r="E22" i="16" s="1"/>
  <c r="E11" i="16"/>
  <c r="E24" i="16"/>
  <c r="C12" i="16"/>
  <c r="D12" i="16"/>
  <c r="E12" i="16" s="1"/>
  <c r="E38" i="23"/>
  <c r="D37" i="23"/>
  <c r="C8" i="23"/>
  <c r="C57" i="23" s="1"/>
  <c r="E40" i="23"/>
  <c r="E32" i="23"/>
  <c r="D26" i="23"/>
  <c r="H79" i="30" l="1"/>
  <c r="I79" i="30" s="1"/>
  <c r="H62" i="30"/>
  <c r="I62" i="30" s="1"/>
  <c r="I74" i="30"/>
  <c r="J10" i="29"/>
  <c r="K11" i="29"/>
  <c r="J43" i="29"/>
  <c r="K43" i="29" s="1"/>
  <c r="K44" i="29"/>
  <c r="K81" i="29"/>
  <c r="J85" i="29"/>
  <c r="K85" i="29" s="1"/>
  <c r="C29" i="16"/>
  <c r="D29" i="16"/>
  <c r="E29" i="16" s="1"/>
  <c r="E26" i="23"/>
  <c r="D9" i="23"/>
  <c r="E37" i="23"/>
  <c r="J80" i="29" l="1"/>
  <c r="J9" i="29"/>
  <c r="K10" i="29"/>
  <c r="D8" i="23"/>
  <c r="E9" i="23"/>
  <c r="K9" i="29" l="1"/>
  <c r="J8" i="29"/>
  <c r="K80" i="29"/>
  <c r="J79" i="29"/>
  <c r="K79" i="29" s="1"/>
  <c r="E8" i="23"/>
  <c r="D57" i="23"/>
  <c r="E57" i="23" s="1"/>
  <c r="J169" i="29" l="1"/>
  <c r="K169" i="29" s="1"/>
  <c r="K8" i="29"/>
</calcChain>
</file>

<file path=xl/sharedStrings.xml><?xml version="1.0" encoding="utf-8"?>
<sst xmlns="http://schemas.openxmlformats.org/spreadsheetml/2006/main" count="2198" uniqueCount="525">
  <si>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</si>
  <si>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</si>
  <si>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</si>
  <si>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</si>
  <si>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</si>
  <si>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</si>
  <si>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</si>
  <si>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</si>
  <si>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</si>
  <si>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</si>
  <si>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</si>
  <si>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</si>
  <si>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</si>
  <si>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</si>
  <si>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</si>
  <si>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</si>
  <si>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</si>
  <si>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</si>
  <si>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</si>
  <si>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</si>
  <si>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</si>
  <si>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</si>
  <si>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</si>
  <si>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</si>
  <si>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</si>
  <si>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</si>
  <si>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</si>
  <si>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</si>
  <si>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</si>
  <si>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</si>
  <si>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</si>
  <si>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</si>
  <si>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</si>
  <si>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</si>
  <si>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</si>
  <si>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</si>
  <si>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</si>
  <si>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</si>
  <si>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</si>
  <si>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</si>
  <si>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</si>
  <si>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</si>
  <si>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</si>
  <si>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</si>
  <si>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</si>
  <si>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</si>
  <si>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</si>
  <si>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</si>
  <si>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</si>
  <si>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</si>
  <si>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</si>
  <si>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</si>
  <si>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</si>
  <si>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</si>
  <si>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</si>
  <si>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</si>
  <si>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</si>
  <si>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</si>
  <si>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</si>
  <si>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</si>
  <si>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</si>
  <si>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</si>
  <si>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</si>
  <si>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</si>
  <si>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</si>
  <si>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</si>
  <si>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</si>
  <si>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</si>
  <si>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</si>
  <si>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</si>
  <si>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</si>
  <si>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</si>
  <si>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</si>
  <si>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</si>
  <si>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</si>
  <si>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</si>
  <si>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</si>
  <si>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</si>
  <si>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</si>
  <si>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</si>
  <si>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</si>
  <si>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</si>
  <si>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</si>
  <si>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</si>
  <si>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</si>
  <si>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</si>
  <si>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</si>
  <si>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</si>
  <si>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</si>
  <si>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</si>
  <si>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</si>
  <si>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</si>
  <si>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</si>
  <si>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</si>
  <si>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</si>
  <si>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</si>
  <si>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</si>
  <si>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</si>
  <si>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</si>
  <si>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</si>
  <si>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</si>
  <si>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</si>
  <si>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</si>
  <si>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</si>
  <si>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</si>
  <si>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</si>
  <si>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</si>
  <si>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</si>
  <si>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</si>
  <si>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</si>
  <si>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</si>
  <si>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</si>
  <si>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</si>
  <si>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</si>
  <si>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</si>
  <si>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</si>
  <si>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</si>
  <si>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</si>
  <si>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</si>
  <si>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</si>
  <si>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</si>
  <si>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</si>
  <si>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</si>
  <si>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</si>
  <si>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</si>
  <si>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</si>
  <si>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</si>
  <si>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</si>
  <si>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</si>
  <si>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</si>
  <si>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</si>
  <si>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</si>
  <si>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</si>
  <si>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</si>
  <si>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№ п/п</t>
  </si>
  <si>
    <t>Наименование муниципальной программы</t>
  </si>
  <si>
    <t>Раздел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</si>
  <si>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</si>
  <si>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</si>
  <si>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</si>
  <si>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</si>
  <si>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</si>
  <si>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</si>
  <si>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</si>
  <si>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</si>
  <si>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</si>
  <si>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</si>
  <si>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</si>
  <si>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</si>
  <si>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</si>
  <si>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</si>
  <si>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</si>
  <si>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</si>
  <si>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</si>
  <si>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</si>
  <si>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</si>
  <si>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</si>
  <si>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</si>
  <si>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</si>
  <si>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</si>
  <si>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</si>
  <si>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</si>
  <si>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</si>
  <si>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</si>
  <si>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</si>
  <si>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</si>
  <si>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</si>
  <si>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</si>
  <si>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</si>
  <si>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</si>
  <si>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</si>
  <si>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</si>
  <si>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t>611 2 02 25555 10 0000 150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</si>
  <si>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</si>
  <si>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</si>
  <si>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</si>
  <si>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</si>
  <si>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</si>
  <si>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</si>
  <si>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</si>
  <si>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</si>
  <si>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</si>
  <si>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</si>
  <si>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</si>
  <si>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</si>
  <si>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</si>
  <si>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</si>
  <si>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</si>
  <si>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</si>
  <si>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</si>
  <si>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</si>
  <si>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</si>
  <si>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</si>
  <si>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</si>
  <si>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</si>
  <si>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</si>
  <si>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</si>
  <si>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</si>
  <si>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7Ц.4.03.15380</t>
  </si>
  <si>
    <t>7Ц.4.03.15400</t>
  </si>
  <si>
    <t>7Ц.4.03.15420</t>
  </si>
  <si>
    <t>7Ц.4.03.S4660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</si>
  <si>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</si>
  <si>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</si>
  <si>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</si>
  <si>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</si>
  <si>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</si>
  <si>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</si>
  <si>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</si>
  <si>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</si>
  <si>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</si>
  <si>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</si>
  <si>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</si>
  <si>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</si>
  <si>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</si>
  <si>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Расходы на выплаты персоналу органов местного самоуправления</t>
  </si>
  <si>
    <t>Расходы на выплаты работникам, замещающим должности, не являющиеся должностями муниципальной службы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</si>
  <si>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</si>
  <si>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</si>
  <si>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</si>
  <si>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</si>
  <si>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муниципальным служащим</t>
  </si>
  <si>
    <t>Расходы на выплаты главе администрации</t>
  </si>
  <si>
    <t>Прочие непрограммные расходы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</si>
  <si>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</si>
  <si>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</si>
  <si>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</si>
  <si>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</si>
  <si>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</si>
  <si>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</si>
  <si>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</si>
  <si>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</si>
  <si>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Программная часть сельских поселений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</si>
  <si>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</si>
  <si>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</si>
  <si>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</si>
  <si>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</si>
  <si>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</si>
  <si>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</si>
  <si>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</si>
  <si>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</si>
  <si>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</si>
  <si>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</si>
  <si>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</si>
  <si>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Мероприятия, направленные на достижение целей проектов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</si>
  <si>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</si>
  <si>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</si>
  <si>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</si>
  <si>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</si>
  <si>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</si>
  <si>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</si>
  <si>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</si>
  <si>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</si>
  <si>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</si>
  <si>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</si>
  <si>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</si>
  <si>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</si>
  <si>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</si>
  <si>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</si>
  <si>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</si>
  <si>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</si>
  <si>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</si>
  <si>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</si>
  <si>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</si>
  <si>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</si>
  <si>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</si>
  <si>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</si>
  <si>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</si>
  <si>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</si>
  <si>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</si>
  <si>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</si>
  <si>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</si>
  <si>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</si>
  <si>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</si>
  <si>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</si>
  <si>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</si>
  <si>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</si>
  <si>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</si>
  <si>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</si>
  <si>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</si>
  <si>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Комплекс процессных мероприятий</t>
  </si>
  <si>
    <t>Реализация программ формирования современной городской среды</t>
  </si>
  <si>
    <t>% исполнения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</si>
  <si>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</si>
  <si>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</si>
  <si>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</si>
  <si>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</si>
  <si>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</si>
  <si>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</si>
  <si>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</si>
  <si>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</si>
  <si>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5</t>
  </si>
  <si>
    <t>Приложение 4.1</t>
  </si>
  <si>
    <t xml:space="preserve">  Приложение 6</t>
  </si>
  <si>
    <t>Приложение 4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</si>
  <si>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</si>
  <si>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</si>
  <si>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182 1 03 02000 01 0000 110</t>
  </si>
  <si>
    <t>182 1 03 02231 01 0000 110</t>
  </si>
  <si>
    <t>182 1 03 02241 01 0000 110</t>
  </si>
  <si>
    <t>182 1 03 02251 01 0000 110</t>
  </si>
  <si>
    <t>182 1 03 02261 01 0000 110</t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</si>
  <si>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09</t>
    </r>
  </si>
  <si>
    <r>
      <t>Прочие субсидии поселениям</t>
    </r>
    <r>
      <rPr>
        <b/>
        <sz val="11"/>
        <rFont val="Times New Roman"/>
        <family val="1"/>
        <charset val="204"/>
      </rPr>
      <t xml:space="preserve"> КЦ 1022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</si>
  <si>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1055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</si>
  <si>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1077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</si>
  <si>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1083</t>
    </r>
  </si>
  <si>
    <t>Прочие расходы по содержанию объектов муниципальной собственности</t>
  </si>
  <si>
    <t>62.Д.02.15360</t>
  </si>
  <si>
    <t>0503, 0409, 0501</t>
  </si>
  <si>
    <t>к решению совета депутатов</t>
  </si>
  <si>
    <t xml:space="preserve">           к решению совета депутатов</t>
  </si>
  <si>
    <t>Поступление доходов бюджета Пудомягского сельского поселения за 1 квартал  2024 года</t>
  </si>
  <si>
    <t xml:space="preserve"> Бюджет 2024 год  (тыс. руб.)</t>
  </si>
  <si>
    <t>Исполнено за 1 квартал 2024 года (тыс. руб.)</t>
  </si>
  <si>
    <t>182 1 05 03010 01 3000 110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</si>
  <si>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</si>
  <si>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611 1 13 02995 10 0000 130</t>
  </si>
  <si>
    <t>Прочие доходы от компенсации затрат бюджетов сельских поселений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</si>
  <si>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</si>
  <si>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</si>
  <si>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611 2 02 20216 10 0000 150</t>
  </si>
  <si>
    <r>
      <t xml:space="preserve"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  </r>
    <r>
      <rPr>
        <b/>
        <sz val="10"/>
        <color rgb="FF000000"/>
        <rFont val="Times New Roman"/>
        <family val="1"/>
        <charset val="204"/>
      </rPr>
      <t>КЦ 1044</t>
    </r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</si>
  <si>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2455550Х121310000000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</si>
  <si>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</si>
  <si>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1081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</si>
  <si>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32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</si>
  <si>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КЦ24-51180-00000-00000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</si>
  <si>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</si>
  <si>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25</t>
    </r>
  </si>
  <si>
    <t>от _____._____.2024 №______</t>
  </si>
  <si>
    <t>от ____.___.2024 №_____</t>
  </si>
  <si>
    <t xml:space="preserve">Безвозмездные  поступления из других бюджетов в бюджет  Пудомягского сельского поселения за 1 квартал 2024 года                                         </t>
  </si>
  <si>
    <t>Бюджетные назначения  2024 год (тыс.руб.)</t>
  </si>
  <si>
    <t>Исполнено за 1 квартал 2024 г.</t>
  </si>
  <si>
    <r>
      <t xml:space="preserve">Субсидии на реализацию программ формирования современной городской среды </t>
    </r>
    <r>
      <rPr>
        <b/>
        <sz val="11"/>
        <rFont val="Times New Roman"/>
        <family val="1"/>
        <charset val="204"/>
      </rPr>
      <t>КЦ 2455550Х121310000000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</si>
  <si>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1081</t>
    </r>
  </si>
  <si>
    <r>
      <t>Прочие субсидии бюджетам поселений</t>
    </r>
    <r>
      <rPr>
        <b/>
        <sz val="11"/>
        <color rgb="FF000000"/>
        <rFont val="Times New Roman"/>
        <family val="1"/>
        <charset val="204"/>
      </rPr>
      <t xml:space="preserve"> КЦ 32</t>
    </r>
  </si>
  <si>
    <t>от ______._____.2024 №_____</t>
  </si>
  <si>
    <t xml:space="preserve">Исполнение бюджетных ассигнований по разделам и подразделам, классификации расходов бюджета Пудомягского сельского поселения  за 1 квартал 2024 года </t>
  </si>
  <si>
    <t>Бюджет  2024 год, (тыс.руб.)</t>
  </si>
  <si>
    <t>Обеспечение проведения выборов и референдумов</t>
  </si>
  <si>
    <t>0107</t>
  </si>
  <si>
    <t>Профессиональная подготовка, переподготовка и повышение квалификации</t>
  </si>
  <si>
    <t>0705</t>
  </si>
  <si>
    <t>от ____._____.2024 №_____</t>
  </si>
  <si>
    <t xml:space="preserve">  Исполнение бюджетных ассигнований по целевым статьям (муниципальной  программы 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 за 1 квартал 2024 года </t>
  </si>
  <si>
    <t>Бюджет 2024год (тыс.руб)</t>
  </si>
  <si>
    <t>Исполнено за 1 квартал 2024 года</t>
  </si>
  <si>
    <t>60</t>
  </si>
  <si>
    <t>0</t>
  </si>
  <si>
    <t>00000</t>
  </si>
  <si>
    <t>61</t>
  </si>
  <si>
    <t>П</t>
  </si>
  <si>
    <t>11030</t>
  </si>
  <si>
    <t>2.4.2</t>
  </si>
  <si>
    <t>2.4.4</t>
  </si>
  <si>
    <t>2.4.7</t>
  </si>
  <si>
    <t>3.5.0</t>
  </si>
  <si>
    <t>Уплата иных платежей</t>
  </si>
  <si>
    <t>8.5.3</t>
  </si>
  <si>
    <t>15070</t>
  </si>
  <si>
    <t>71340</t>
  </si>
  <si>
    <t>Ф</t>
  </si>
  <si>
    <t>11020</t>
  </si>
  <si>
    <t>1.2.1</t>
  </si>
  <si>
    <t>1.2.9</t>
  </si>
  <si>
    <t>11040</t>
  </si>
  <si>
    <t>Иные выплаты персоналу государственных (муниципальных) органов, за исключением фонда оплаты труда</t>
  </si>
  <si>
    <t>1.2.2</t>
  </si>
  <si>
    <t>62</t>
  </si>
  <si>
    <t>Д</t>
  </si>
  <si>
    <t>Исполнение функций органов местного самоуправления</t>
  </si>
  <si>
    <t>11070</t>
  </si>
  <si>
    <t>Специальные расходы</t>
  </si>
  <si>
    <t>8.8.0</t>
  </si>
  <si>
    <t>13020</t>
  </si>
  <si>
    <t>5.4.0</t>
  </si>
  <si>
    <t>13030</t>
  </si>
  <si>
    <t>13060</t>
  </si>
  <si>
    <t>13070</t>
  </si>
  <si>
    <t>13150</t>
  </si>
  <si>
    <t>16271</t>
  </si>
  <si>
    <t>Резервные средства</t>
  </si>
  <si>
    <t>15020</t>
  </si>
  <si>
    <t>8.7.0</t>
  </si>
  <si>
    <t>15200</t>
  </si>
  <si>
    <t>15280</t>
  </si>
  <si>
    <t>3.2.1</t>
  </si>
  <si>
    <t>15360</t>
  </si>
  <si>
    <t>17110</t>
  </si>
  <si>
    <t>51180</t>
  </si>
  <si>
    <t>70</t>
  </si>
  <si>
    <t>7Ц</t>
  </si>
  <si>
    <t>Региональные проекты</t>
  </si>
  <si>
    <t>2</t>
  </si>
  <si>
    <t>Региональный проект "Формирование комфортной городской среды"</t>
  </si>
  <si>
    <t>F2</t>
  </si>
  <si>
    <t>55550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</si>
  <si>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</si>
  <si>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</si>
  <si>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</si>
  <si>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</si>
  <si>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</si>
  <si>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</si>
  <si>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</si>
  <si>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</si>
  <si>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</si>
  <si>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</si>
  <si>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</si>
  <si>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</si>
  <si>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</si>
  <si>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</si>
  <si>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1.1.1</t>
  </si>
  <si>
    <t>1.1.9</t>
  </si>
  <si>
    <t>12600</t>
  </si>
  <si>
    <t>1.1.2</t>
  </si>
  <si>
    <t>15340</t>
  </si>
  <si>
    <t>15630</t>
  </si>
  <si>
    <t>S0360</t>
  </si>
  <si>
    <t>15230</t>
  </si>
  <si>
    <t>16260</t>
  </si>
  <si>
    <t>19285</t>
  </si>
  <si>
    <t>Отраслевые проекты</t>
  </si>
  <si>
    <t>7</t>
  </si>
  <si>
    <t>Отраслевой проект "Современный облик сельских территорий"</t>
  </si>
  <si>
    <t>Бюджетные инвестиции в объекты капитального строительства государственной (муниципальной) собственности</t>
  </si>
  <si>
    <t>L5760</t>
  </si>
  <si>
    <t>4.1.4</t>
  </si>
  <si>
    <t>Отраслевой проект "Благоустройство сельских территорий"</t>
  </si>
  <si>
    <t>S4310</t>
  </si>
  <si>
    <t>Отраслевой проект "Развитие и приведение в нормативное состояние автомобильных дорог общего пользования"</t>
  </si>
  <si>
    <t>S4200</t>
  </si>
  <si>
    <t>Отраслевой проект "Благоустройство общественных, дворовых пространств и цифровизация городского хозяйства"</t>
  </si>
  <si>
    <t>S4750</t>
  </si>
  <si>
    <t>от _____.______.2024 №_____</t>
  </si>
  <si>
    <t xml:space="preserve">Исполнение ведомственной структуры расходов бюджета Пудомягского сельского поселения  за 1 квартал 2024 года </t>
  </si>
  <si>
    <t>КФСР</t>
  </si>
  <si>
    <t>00.0.00.00000</t>
  </si>
  <si>
    <t>0.0.0</t>
  </si>
  <si>
    <t>Обеспечение деятельности органов местного самоуправления (Закупка товаров, работ, услуг в сфере информационно-коммуникационных технологий)</t>
  </si>
  <si>
    <t>Обеспечение деятельности органов местного самоуправления (Прочая закупка товаров, работ и услуг)</t>
  </si>
  <si>
    <t>Обеспечение деятельности органов местного самоуправления (Закупка энергетических ресурсов)</t>
  </si>
  <si>
    <t>Обеспечение деятельности органов местного самоуправления (Уплата иных платежей)</t>
  </si>
  <si>
    <t>Диспансеризация работников органов местного самоуправления (Прочая закупка товаров, работ и услуг)</t>
  </si>
  <si>
    <t>Осуществление полномочий в сфере административных правоотношений (Прочая закупка товаров, работ и услуг)</t>
  </si>
  <si>
    <t>Расходы на выплаты муниципальным служащим (Фонд оплаты труда государственных (муниципальных) органов)</t>
  </si>
  <si>
    <t>Расходы на выплаты муниципальным служащим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</si>
  <si>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главе администрации (Фонд оплаты труда государственных (муниципальных) органов)</t>
  </si>
  <si>
    <t>Расходы на выплаты главе администрации (Иные выплаты персоналу государственных (муниципальных) органов, за исключением фонда оплаты труда)</t>
  </si>
  <si>
    <t>Расходы на выплаты главе администрации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</si>
  <si>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(Фонд оплаты труда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</si>
  <si>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</si>
  <si>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Иные межбюджетные трансферты на осуществление части полномочий по исполнению бюджета муниципального образования (Иные 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</si>
  <si>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(Иные 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</si>
  <si>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(Иные межбюджетные трансферты)</t>
  </si>
  <si>
    <t>Проведение местных выборов и референдумов</t>
  </si>
  <si>
    <t>62.Д.01.11070</t>
  </si>
  <si>
    <t>Проведение местных выборов и референдумов (Прочая закупка товаров, работ и услуг)</t>
  </si>
  <si>
    <t>Проведение местных выборов и референдумов (Специальные расходы)</t>
  </si>
  <si>
    <t>Резервные фонды местных администраций (Резервные средства)</t>
  </si>
  <si>
    <t>Обеспечение деятельности органов местного самоуправления (Премии и гранты)</t>
  </si>
  <si>
    <t>Прочие расходы по содержанию объектов муниципальной собственности (Прочая закупка товаров, работ и услуг)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</si>
  <si>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(Прочая закупка товаров, работ и услуг)</t>
  </si>
  <si>
    <t>Осуществление первичного воинского учета на территориях, где отсутствуют военные комиссариаты (Фонд оплаты труда государственных (муниципальных) органов)</t>
  </si>
  <si>
    <t>Осуществление первичного воинского учета на территориях, где отсутствуют военные комиссариаты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</si>
  <si>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Обеспечение первичных мер пожарной безопасности (Прочая закупка товаров, работ и услуг)</t>
  </si>
  <si>
    <t>Содержание и уборка автомобильных дорог (Прочая закупка товаров, работ и услуг)</t>
  </si>
  <si>
    <t>Ремонт автомобильных дорог общего пользования местного значения (Прочая закупка товаров, работ и услуг)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</si>
  <si>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(Прочая закупка товаров, работ и услуг)</t>
  </si>
  <si>
    <t>Организация и проведение мероприятия по профилактике дорожно-транспортных происшествий (Прочая закупка товаров, работ и услуг)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</si>
  <si>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</si>
  <si>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7Ц.7.05.S4200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</si>
  <si>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(Прочая закупка товаров, работ и услуг)</t>
  </si>
  <si>
    <t>Мероприятия по развитию и поддержке малого и среднего предпринимательства (Прочая закупка товаров, работ и услуг)</t>
  </si>
  <si>
    <t>Выполнение комплексных кадастровых работ (Прочая закупка товаров, работ и услуг)</t>
  </si>
  <si>
    <t>Иные межбюджетные трансферты на осуществление части полномочий по некоторым жилищным вопросам</t>
  </si>
  <si>
    <t>Иные межбюджетные трансферты на осуществление части полномочий по некоторым жилищным вопросам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</si>
  <si>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(Прочая закупка товаров, работ и услуг)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</si>
  <si>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(Прочая закупка товаров, работ и услуг)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</si>
  <si>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</si>
  <si>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энергетических ресурсов)</t>
  </si>
  <si>
    <t>7Ц.2.F2.55550</t>
  </si>
  <si>
    <t>Реализация программ формирования современной городской среды (Прочая закупка товаров, работ и услуг)</t>
  </si>
  <si>
    <t>Организация уличного освещения (Прочая закупка товаров, работ и услуг)</t>
  </si>
  <si>
    <t>Организация уличного освещения (Закупка энергетических ресурсов)</t>
  </si>
  <si>
    <t>Организация уличного освещения (Уплата иных платежей)</t>
  </si>
  <si>
    <t>Мероприятия по озеленению территории (Прочая закупка товаров, работ и услуг)</t>
  </si>
  <si>
    <t>Мероприятия в области благоустройства (Прочая закупка товаров, работ и услуг)</t>
  </si>
  <si>
    <t>Создание комфортных благоустроенных территорий общего пользования</t>
  </si>
  <si>
    <t>7Ц.4.03.18930</t>
  </si>
  <si>
    <t>Создание комфортных благоустроенных территорий общего пользования (Прочая закупка товаров, работ и услуг)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</si>
  <si>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(Прочая закупка товаров, работ и услуг)</t>
  </si>
  <si>
    <t>7Ц.7.03.S4310</t>
  </si>
  <si>
    <t>Реализация комплекса мероприятий по борьбе с борщевиком Сосновского на территориях муниципальных образований Ленинградской области (Прочая закупка товаров, работ и услуг)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</si>
  <si>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</si>
  <si>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</si>
  <si>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Реализация мероприятий по благоустройству дворовых территорий муниципальных образований Ленинградской области (Прочая закупка товаров, работ и услуг)</t>
  </si>
  <si>
    <t>Обучение и повышение квалификации работников (Прочая закупка товаров, работ и услуг)</t>
  </si>
  <si>
    <t>Организация и проведение культурно-массовых молодежных мероприятий (Прочая закупка товаров, работ и услуг)</t>
  </si>
  <si>
    <t>Проведение комплексных мер по профилактике безнадзорности и правонарушений несовершеннолетних (Фонд оплаты труда учреждений)</t>
  </si>
  <si>
    <t>Проведение комплексных мер по профилактике безнадзорности и правонарушений несовершеннолетних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</si>
  <si>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(Фонд оплаты труда учреждений)</t>
  </si>
  <si>
    <t>Обеспечение деятельности подведомственных учреждений культуры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</si>
  <si>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(Закупка товаров, работ, услуг в сфере информационно-коммуникационных технологий)</t>
  </si>
  <si>
    <t>Обеспечение деятельности подведомственных учреждений культуры (Прочая закупка товаров, работ и услуг)</t>
  </si>
  <si>
    <t>Обеспечение деятельности подведомственных учреждений культуры (Закупка энергетических ресурсов)</t>
  </si>
  <si>
    <t>Обеспечение деятельности муниципальных библиотек (Фонд оплаты труда учреждений)</t>
  </si>
  <si>
    <t>Обеспечение деятельности муниципальных библиотек (Иные выплаты персоналу учреждений, за исключением фонда оплаты труда)</t>
  </si>
  <si>
    <t>Обеспечение деятельности муниципальных библиотек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</si>
  <si>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муниципальных библиотек (Прочая закупка товаров, работ и услуг)</t>
  </si>
  <si>
    <t>Обеспечение деятельности муниципальных библиотек (Закупка энергетических ресурсов)</t>
  </si>
  <si>
    <t>Проведение культурно-массовых мероприятий к праздничным и памятным датам (Прочая закупка товаров, работ и услуг)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</si>
  <si>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(Фонд оплаты труда учреждений)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</si>
  <si>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(Взносы по обязательному социальному страхованию на выплаты по оплате труда работников и иные выплаты работникам учреждений)</t>
  </si>
  <si>
    <t>Доплаты к пенсиям муниципальных служащих (Пособия, компенсации и иные социальные выплаты гражданам, кроме публичных нормативных обязательств)</t>
  </si>
  <si>
    <t>Организация и проведение мероприятий в области физической культуры и спорта (Прочая закупка товаров, работ и услуг)</t>
  </si>
  <si>
    <t>Исполнение  бюджетных ассигнований на реализацию муниципальной    программы  Пудомягского сельского поселения за 1 квартал  2024 года</t>
  </si>
  <si>
    <t>Реализация программ "Формирование комфортной городской среды"</t>
  </si>
  <si>
    <t xml:space="preserve">  0801/1102</t>
  </si>
  <si>
    <t>3.</t>
  </si>
  <si>
    <t>3.1.</t>
  </si>
  <si>
    <t>3.2.</t>
  </si>
  <si>
    <t>3.3.</t>
  </si>
  <si>
    <t>3.4.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</si>
</sst>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[$-419]General"/>
  </numFmts>
  <fonts count="40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20" fillId="0" borderId="0"/>
    <xf numFmtId="0" fontId="25" fillId="0" borderId="0"/>
    <xf numFmtId="0" fontId="12" fillId="0" borderId="0"/>
    <xf numFmtId="166" fontId="35" fillId="0" borderId="0" applyBorder="0" applyProtection="0"/>
  </cellStyleXfs>
  <cellXfs count="221">
    <xf numFmtId="0" fontId="0" fillId="0" borderId="0" xfId="0"/>
    <xf numFmtId="0" fontId="1" fillId="0" borderId="0" xfId="0" applyFont="1"/>
    <xf numFmtId="0" fontId="1" fillId="2" borderId="0" xfId="0" applyFont="1" applyFill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8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8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0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0" xfId="0" applyNumberFormat="1" applyFont="1" applyFill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0" xfId="0" applyNumberFormat="1" applyFont="1" applyFill="1" applyBorder="1" applyAlignment="1">
      <alignment horizontal="center" wrapText="1"/>
    </xf>
    <xf numFmtId="4" fontId="10" fillId="3" borderId="8" xfId="0" applyNumberFormat="1" applyFont="1" applyFill="1" applyBorder="1" applyAlignment="1">
      <alignment horizontal="center" wrapText="1"/>
    </xf>
    <xf numFmtId="0" fontId="4" fillId="0" borderId="8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9" xfId="0" applyNumberFormat="1" applyFont="1" applyFill="1" applyBorder="1" applyAlignment="1">
      <alignment wrapText="1"/>
    </xf>
    <xf numFmtId="4" fontId="10" fillId="3" borderId="11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horizontal="center" wrapText="1"/>
    </xf>
    <xf numFmtId="164" fontId="0" fillId="0" borderId="0" xfId="0" applyNumberForma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8" xfId="1" applyFont="1" applyBorder="1" applyAlignment="1">
      <alignment horizontal="left" vertical="center" wrapText="1" readingOrder="1"/>
    </xf>
    <xf numFmtId="0" fontId="7" fillId="0" borderId="8" xfId="1" applyFont="1" applyBorder="1" applyAlignment="1">
      <alignment horizontal="left" vertical="center" wrapText="1" readingOrder="1"/>
    </xf>
    <xf numFmtId="0" fontId="8" fillId="2" borderId="8" xfId="1" applyFont="1" applyFill="1" applyBorder="1" applyAlignment="1">
      <alignment horizontal="left" vertical="center" wrapText="1" readingOrder="1"/>
    </xf>
    <xf numFmtId="4" fontId="11" fillId="0" borderId="8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0" xfId="0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22" fillId="0" borderId="0" xfId="0" applyFont="1"/>
    <xf numFmtId="4" fontId="10" fillId="0" borderId="0" xfId="0" applyNumberFormat="1" applyFont="1" applyAlignment="1">
      <alignment horizontal="right" vertical="center"/>
    </xf>
    <xf numFmtId="0" fontId="23" fillId="0" borderId="0" xfId="0" applyFont="1"/>
    <xf numFmtId="0" fontId="7" fillId="4" borderId="5" xfId="1" applyFont="1" applyFill="1" applyBorder="1" applyAlignment="1">
      <alignment horizontal="center" vertical="center" wrapText="1" readingOrder="1"/>
    </xf>
    <xf numFmtId="0" fontId="7" fillId="4" borderId="6" xfId="1" applyFont="1" applyFill="1" applyBorder="1" applyAlignment="1">
      <alignment horizontal="center" vertical="center" wrapText="1" readingOrder="1"/>
    </xf>
    <xf numFmtId="4" fontId="7" fillId="4" borderId="6" xfId="1" applyNumberFormat="1" applyFont="1" applyFill="1" applyBorder="1" applyAlignment="1">
      <alignment horizontal="center" vertical="center" wrapText="1" readingOrder="1"/>
    </xf>
    <xf numFmtId="0" fontId="8" fillId="4" borderId="8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8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1" xfId="1" applyFont="1" applyFill="1" applyBorder="1" applyAlignment="1">
      <alignment horizontal="left" vertical="center" wrapText="1" readingOrder="1"/>
    </xf>
    <xf numFmtId="4" fontId="7" fillId="4" borderId="11" xfId="1" applyNumberFormat="1" applyFont="1" applyFill="1" applyBorder="1" applyAlignment="1">
      <alignment horizontal="right" vertical="center" wrapText="1" readingOrder="1"/>
    </xf>
    <xf numFmtId="4" fontId="18" fillId="0" borderId="0" xfId="0" applyNumberFormat="1" applyFont="1" applyAlignment="1">
      <alignment horizontal="right" vertical="center"/>
    </xf>
    <xf numFmtId="4" fontId="24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28" fillId="0" borderId="1" xfId="0" applyNumberFormat="1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33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4" fontId="9" fillId="4" borderId="6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18" fillId="0" borderId="0" xfId="0" applyNumberFormat="1" applyFont="1" applyAlignment="1">
      <alignment horizontal="right" vertical="center"/>
    </xf>
    <xf numFmtId="2" fontId="9" fillId="4" borderId="7" xfId="0" applyNumberFormat="1" applyFont="1" applyFill="1" applyBorder="1" applyAlignment="1">
      <alignment horizontal="center" vertical="center" wrapText="1"/>
    </xf>
    <xf numFmtId="2" fontId="9" fillId="4" borderId="10" xfId="0" applyNumberFormat="1" applyFont="1" applyFill="1" applyBorder="1" applyAlignment="1">
      <alignment vertical="center"/>
    </xf>
    <xf numFmtId="2" fontId="4" fillId="0" borderId="10" xfId="0" applyNumberFormat="1" applyFont="1" applyBorder="1" applyAlignment="1">
      <alignment vertical="center"/>
    </xf>
    <xf numFmtId="2" fontId="9" fillId="0" borderId="10" xfId="0" applyNumberFormat="1" applyFont="1" applyBorder="1" applyAlignment="1">
      <alignment vertical="center"/>
    </xf>
    <xf numFmtId="2" fontId="4" fillId="2" borderId="10" xfId="0" applyNumberFormat="1" applyFont="1" applyFill="1" applyBorder="1" applyAlignment="1">
      <alignment vertical="center"/>
    </xf>
    <xf numFmtId="2" fontId="9" fillId="4" borderId="12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18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2" fillId="0" borderId="0" xfId="0" applyFont="1"/>
    <xf numFmtId="0" fontId="1" fillId="0" borderId="0" xfId="0" applyFont="1" applyAlignment="1">
      <alignment horizontal="right"/>
    </xf>
    <xf numFmtId="4" fontId="11" fillId="2" borderId="10" xfId="0" applyNumberFormat="1" applyFont="1" applyFill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36" fillId="2" borderId="0" xfId="0" applyFont="1" applyFill="1" applyAlignment="1">
      <alignment horizontal="right"/>
    </xf>
    <xf numFmtId="0" fontId="18" fillId="2" borderId="0" xfId="0" applyFont="1" applyFill="1" applyAlignment="1">
      <alignment horizontal="right"/>
    </xf>
    <xf numFmtId="2" fontId="1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0" fillId="0" borderId="0" xfId="0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26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 wrapText="1"/>
    </xf>
    <xf numFmtId="165" fontId="16" fillId="0" borderId="4" xfId="0" applyNumberFormat="1" applyFont="1" applyBorder="1" applyAlignment="1">
      <alignment horizontal="center" vertical="center" wrapText="1"/>
    </xf>
    <xf numFmtId="165" fontId="28" fillId="5" borderId="1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0" borderId="0" xfId="0" applyFont="1" applyBorder="1" applyAlignment="1">
      <alignment horizontal="center" vertical="center" wrapText="1"/>
    </xf>
    <xf numFmtId="0" fontId="0" fillId="0" borderId="0" xfId="0" applyBorder="1"/>
    <xf numFmtId="0" fontId="8" fillId="2" borderId="1" xfId="1" applyFont="1" applyFill="1" applyBorder="1" applyAlignment="1">
      <alignment horizontal="justify" vertical="distributed" wrapText="1" readingOrder="1"/>
    </xf>
    <xf numFmtId="1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4" fontId="11" fillId="2" borderId="8" xfId="0" applyNumberFormat="1" applyFont="1" applyFill="1" applyBorder="1" applyAlignment="1">
      <alignment horizontal="left" wrapText="1"/>
    </xf>
    <xf numFmtId="4" fontId="10" fillId="2" borderId="1" xfId="0" applyNumberFormat="1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31" fillId="4" borderId="1" xfId="0" applyFont="1" applyFill="1" applyBorder="1" applyAlignment="1">
      <alignment horizontal="center" vertical="center"/>
    </xf>
    <xf numFmtId="0" fontId="31" fillId="4" borderId="13" xfId="0" applyFont="1" applyFill="1" applyBorder="1" applyAlignment="1">
      <alignment horizontal="center" vertical="center"/>
    </xf>
    <xf numFmtId="0" fontId="31" fillId="4" borderId="14" xfId="0" applyFont="1" applyFill="1" applyBorder="1" applyAlignment="1">
      <alignment horizontal="center" vertical="center"/>
    </xf>
    <xf numFmtId="0" fontId="31" fillId="4" borderId="15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justify" vertical="center"/>
    </xf>
    <xf numFmtId="0" fontId="28" fillId="0" borderId="1" xfId="0" applyFont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right" vertical="center" wrapText="1"/>
    </xf>
    <xf numFmtId="4" fontId="37" fillId="2" borderId="1" xfId="0" applyNumberFormat="1" applyFont="1" applyFill="1" applyBorder="1" applyAlignment="1">
      <alignment horizontal="right" vertical="center" wrapText="1"/>
    </xf>
    <xf numFmtId="0" fontId="29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right" vertical="center" wrapText="1"/>
    </xf>
    <xf numFmtId="4" fontId="38" fillId="2" borderId="1" xfId="0" applyNumberFormat="1" applyFont="1" applyFill="1" applyBorder="1" applyAlignment="1">
      <alignment horizontal="right" vertical="center" wrapText="1"/>
    </xf>
    <xf numFmtId="0" fontId="29" fillId="2" borderId="1" xfId="0" applyFont="1" applyFill="1" applyBorder="1" applyAlignment="1">
      <alignment horizontal="justify" vertical="center"/>
    </xf>
    <xf numFmtId="0" fontId="29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165" fontId="28" fillId="4" borderId="3" xfId="0" applyNumberFormat="1" applyFont="1" applyFill="1" applyBorder="1" applyAlignment="1">
      <alignment horizontal="center" vertical="center" wrapText="1"/>
    </xf>
    <xf numFmtId="49" fontId="28" fillId="4" borderId="3" xfId="0" applyNumberFormat="1" applyFont="1" applyFill="1" applyBorder="1" applyAlignment="1">
      <alignment horizontal="center" vertical="center" wrapText="1"/>
    </xf>
    <xf numFmtId="49" fontId="28" fillId="4" borderId="16" xfId="0" applyNumberFormat="1" applyFont="1" applyFill="1" applyBorder="1" applyAlignment="1">
      <alignment horizontal="center" vertical="center" wrapText="1"/>
    </xf>
    <xf numFmtId="49" fontId="28" fillId="4" borderId="17" xfId="0" applyNumberFormat="1" applyFont="1" applyFill="1" applyBorder="1" applyAlignment="1">
      <alignment horizontal="center" vertical="center" wrapText="1"/>
    </xf>
    <xf numFmtId="165" fontId="28" fillId="4" borderId="2" xfId="0" applyNumberFormat="1" applyFont="1" applyFill="1" applyBorder="1" applyAlignment="1">
      <alignment horizontal="center" vertical="center" wrapText="1"/>
    </xf>
    <xf numFmtId="49" fontId="28" fillId="4" borderId="2" xfId="0" applyNumberFormat="1" applyFont="1" applyFill="1" applyBorder="1" applyAlignment="1">
      <alignment horizontal="center" vertical="center" wrapText="1"/>
    </xf>
    <xf numFmtId="49" fontId="28" fillId="4" borderId="18" xfId="0" applyNumberFormat="1" applyFont="1" applyFill="1" applyBorder="1" applyAlignment="1">
      <alignment horizontal="center" vertical="center" wrapText="1"/>
    </xf>
    <xf numFmtId="49" fontId="28" fillId="4" borderId="19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4" fontId="28" fillId="2" borderId="1" xfId="0" applyNumberFormat="1" applyFont="1" applyFill="1" applyBorder="1" applyAlignment="1">
      <alignment vertical="center"/>
    </xf>
    <xf numFmtId="4" fontId="28" fillId="0" borderId="1" xfId="0" applyNumberFormat="1" applyFont="1" applyBorder="1" applyAlignment="1">
      <alignment vertical="center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/>
    </xf>
    <xf numFmtId="4" fontId="29" fillId="0" borderId="1" xfId="0" applyNumberFormat="1" applyFont="1" applyBorder="1" applyAlignment="1">
      <alignment vertical="center"/>
    </xf>
    <xf numFmtId="4" fontId="18" fillId="2" borderId="1" xfId="0" applyNumberFormat="1" applyFont="1" applyFill="1" applyBorder="1" applyAlignment="1">
      <alignment vertical="center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vertical="center"/>
    </xf>
    <xf numFmtId="4" fontId="32" fillId="0" borderId="1" xfId="0" applyNumberFormat="1" applyFont="1" applyBorder="1" applyAlignment="1">
      <alignment vertical="center"/>
    </xf>
    <xf numFmtId="4" fontId="30" fillId="2" borderId="1" xfId="0" applyNumberFormat="1" applyFont="1" applyFill="1" applyBorder="1" applyAlignment="1">
      <alignment vertical="center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vertical="center"/>
    </xf>
    <xf numFmtId="4" fontId="30" fillId="0" borderId="1" xfId="0" applyNumberFormat="1" applyFont="1" applyBorder="1" applyAlignment="1">
      <alignment vertical="center"/>
    </xf>
    <xf numFmtId="165" fontId="29" fillId="0" borderId="1" xfId="0" applyNumberFormat="1" applyFont="1" applyBorder="1" applyAlignment="1">
      <alignment vertical="center" wrapText="1"/>
    </xf>
    <xf numFmtId="165" fontId="32" fillId="0" borderId="1" xfId="0" applyNumberFormat="1" applyFont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39" fillId="5" borderId="3" xfId="0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39" fillId="5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left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6" fillId="0" borderId="1" xfId="0" applyFont="1" applyBorder="1"/>
    <xf numFmtId="49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</cellXfs>
  <cellStyles count="6">
    <cellStyle name="Excel Built-in Normal" xfId="5" xr:uid="{AD78170F-4E1A-4E92-9133-4C908DEBB72C}"/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s\User\Desktop\&#1041;&#1070;&#1044;&#1046;&#1045;&#1058;\&#1057;&#1044;2024\&#1048;&#1057;&#1055;&#1054;&#1051;&#1053;&#1045;&#1053;&#1048;&#1045;%20&#1041;&#1070;&#1044;&#1046;&#1045;&#1058;&#1040;%202024\&#1087;&#1086;&#1089;&#1090;&#1072;&#1085;&#1086;&#1074;&#1083;&#1077;&#1085;&#1080;&#1103;%20&#1086;&#1073;%20&#1080;&#1089;&#1087;&#1086;&#1083;&#1085;&#1077;&#1085;&#1080;&#1080;%20&#1073;&#1102;&#1076;&#1078;&#1077;&#1090;&#1072;%201%20&#1082;&#1074;.24\&#1056;&#1072;&#1089;&#1093;&#1086;&#1076;&#1099;-&#1076;&#1086;&#1093;&#1086;&#1076;&#1099;.xlsx" TargetMode="External"/><Relationship Id="rId1" Type="http://schemas.openxmlformats.org/officeDocument/2006/relationships/externalLinkPath" Target="/Users/User/Desktop/&#1041;&#1070;&#1044;&#1046;&#1045;&#1058;/&#1057;&#1044;2024/&#1048;&#1057;&#1055;&#1054;&#1051;&#1053;&#1045;&#1053;&#1048;&#1045;%20&#1041;&#1070;&#1044;&#1046;&#1045;&#1058;&#1040;%202024/&#1087;&#1086;&#1089;&#1090;&#1072;&#1085;&#1086;&#1074;&#1083;&#1077;&#1085;&#1080;&#1103;%20&#1086;&#1073;%20&#1080;&#1089;&#1087;&#1086;&#1083;&#1085;&#1077;&#1085;&#1080;&#1080;%20&#1073;&#1102;&#1076;&#1078;&#1077;&#1090;&#1072;%201%20&#1082;&#1074;.24/&#1056;&#1072;&#1089;&#1093;&#1086;&#1076;&#1099;-&#1076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2 на 2024 "/>
      <sheetName val="ПРИЛОЖЕНИЕ 3"/>
      <sheetName val="ПРИЛОЖЕНИЕ 4"/>
      <sheetName val="приложение 4.1"/>
      <sheetName val="приложение 5"/>
      <sheetName val="ПРИЛОЖЕНИЕ 6"/>
    </sheetNames>
    <sheetDataSet>
      <sheetData sheetId="0">
        <row r="39">
          <cell r="C39">
            <v>23042.2</v>
          </cell>
          <cell r="D39">
            <v>6912.66</v>
          </cell>
        </row>
        <row r="41">
          <cell r="B41" t="str">
            <v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КЦ 1044</v>
          </cell>
          <cell r="C41">
            <v>10349.36414</v>
          </cell>
          <cell r="D41">
            <v>0</v>
          </cell>
        </row>
        <row r="42">
          <cell r="C42">
            <v>8000</v>
          </cell>
          <cell r="D42">
            <v>2399.9999899999998</v>
          </cell>
        </row>
        <row r="43">
          <cell r="C43">
            <v>158.81</v>
          </cell>
          <cell r="D43">
            <v>0</v>
          </cell>
        </row>
        <row r="44">
          <cell r="C44">
            <v>1981.9</v>
          </cell>
          <cell r="D44">
            <v>495.47399999999999</v>
          </cell>
        </row>
        <row r="45">
          <cell r="C45">
            <v>512.63143000000002</v>
          </cell>
          <cell r="D45">
            <v>0</v>
          </cell>
        </row>
        <row r="46">
          <cell r="C46">
            <v>1020.4</v>
          </cell>
          <cell r="D46">
            <v>0</v>
          </cell>
        </row>
        <row r="47">
          <cell r="C47">
            <v>8000</v>
          </cell>
          <cell r="D47">
            <v>2400</v>
          </cell>
        </row>
        <row r="48">
          <cell r="C48">
            <v>896.9</v>
          </cell>
          <cell r="D48">
            <v>0</v>
          </cell>
        </row>
        <row r="49">
          <cell r="C49">
            <v>13222.3</v>
          </cell>
          <cell r="D49">
            <v>0</v>
          </cell>
        </row>
        <row r="51">
          <cell r="C51">
            <v>3.52</v>
          </cell>
          <cell r="D51">
            <v>3.52</v>
          </cell>
        </row>
        <row r="52">
          <cell r="C52">
            <v>346.4</v>
          </cell>
          <cell r="D52">
            <v>86.6</v>
          </cell>
        </row>
        <row r="54">
          <cell r="C54">
            <v>0</v>
          </cell>
          <cell r="D54">
            <v>1551</v>
          </cell>
          <cell r="E54">
            <v>30</v>
          </cell>
        </row>
        <row r="55">
          <cell r="C55">
            <v>5170</v>
          </cell>
          <cell r="D55">
            <v>0</v>
          </cell>
        </row>
        <row r="56">
          <cell r="C56">
            <v>300</v>
          </cell>
          <cell r="D56">
            <v>0</v>
          </cell>
        </row>
      </sheetData>
      <sheetData sheetId="1"/>
      <sheetData sheetId="2"/>
      <sheetData sheetId="3">
        <row r="82">
          <cell r="I82">
            <v>14472.37</v>
          </cell>
          <cell r="J82">
            <v>4341.71</v>
          </cell>
        </row>
        <row r="86">
          <cell r="I86">
            <v>2505</v>
          </cell>
          <cell r="J86">
            <v>36</v>
          </cell>
        </row>
        <row r="91">
          <cell r="I91">
            <v>500</v>
          </cell>
          <cell r="J91">
            <v>25</v>
          </cell>
        </row>
        <row r="94">
          <cell r="I94">
            <v>44800.4</v>
          </cell>
          <cell r="J94">
            <v>5414.4649999999992</v>
          </cell>
        </row>
        <row r="117">
          <cell r="I117">
            <v>14911.81</v>
          </cell>
          <cell r="J117">
            <v>3132.9799999999996</v>
          </cell>
        </row>
        <row r="146">
          <cell r="I146">
            <v>917.43000000000006</v>
          </cell>
          <cell r="J146">
            <v>4.0650000000000004</v>
          </cell>
        </row>
        <row r="153">
          <cell r="I153">
            <v>10</v>
          </cell>
          <cell r="J153">
            <v>0</v>
          </cell>
        </row>
        <row r="158">
          <cell r="I158">
            <v>0</v>
          </cell>
          <cell r="J158">
            <v>0</v>
          </cell>
        </row>
        <row r="160">
          <cell r="I160">
            <v>563.33000000000004</v>
          </cell>
          <cell r="J160">
            <v>0</v>
          </cell>
        </row>
        <row r="163">
          <cell r="I163">
            <v>11372.93</v>
          </cell>
        </row>
        <row r="166">
          <cell r="I166">
            <v>12460.61</v>
          </cell>
          <cell r="J166">
            <v>3738.183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"/>
  <sheetViews>
    <sheetView zoomScaleNormal="100" workbookViewId="0">
      <selection activeCell="A5" sqref="A5:E6"/>
    </sheetView>
  </sheetViews>
  <sheetFormatPr defaultRowHeight="12.75"/>
  <cols>
    <col min="1" max="1" width="17" style="54" customWidth="1"/>
    <col min="2" max="2" width="36.28515625" customWidth="1"/>
    <col min="3" max="4" width="14.85546875" style="9" customWidth="1"/>
    <col min="5" max="5" width="12.85546875" style="106" bestFit="1" customWidth="1"/>
  </cols>
  <sheetData>
    <row r="1" spans="1:5" ht="15">
      <c r="A1" s="52"/>
      <c r="B1" s="41"/>
      <c r="C1" s="53"/>
      <c r="D1" s="41"/>
      <c r="E1" s="92" t="s">
        <v>82</v>
      </c>
    </row>
    <row r="2" spans="1:5" ht="15.75">
      <c r="A2" s="52"/>
      <c r="B2" s="41"/>
      <c r="C2" s="66"/>
      <c r="D2" s="67"/>
      <c r="E2" s="99" t="s">
        <v>310</v>
      </c>
    </row>
    <row r="3" spans="1:5" ht="15.75">
      <c r="A3" s="52"/>
      <c r="B3" s="41"/>
      <c r="C3" s="66"/>
      <c r="D3" s="67"/>
      <c r="E3" s="99" t="s">
        <v>83</v>
      </c>
    </row>
    <row r="4" spans="1:5" ht="15.75">
      <c r="B4" s="41"/>
      <c r="C4" s="66"/>
      <c r="D4" s="67"/>
      <c r="E4" s="99" t="s">
        <v>330</v>
      </c>
    </row>
    <row r="5" spans="1:5">
      <c r="A5" s="120" t="s">
        <v>312</v>
      </c>
      <c r="B5" s="120"/>
      <c r="C5" s="120"/>
      <c r="D5" s="121"/>
      <c r="E5" s="121"/>
    </row>
    <row r="6" spans="1:5" ht="31.5" customHeight="1" thickBot="1">
      <c r="A6" s="145"/>
      <c r="B6" s="145"/>
      <c r="C6" s="145"/>
      <c r="D6" s="146"/>
      <c r="E6" s="146"/>
    </row>
    <row r="7" spans="1:5" ht="38.25">
      <c r="A7" s="55" t="s">
        <v>36</v>
      </c>
      <c r="B7" s="56" t="s">
        <v>3</v>
      </c>
      <c r="C7" s="57" t="s">
        <v>313</v>
      </c>
      <c r="D7" s="97" t="s">
        <v>314</v>
      </c>
      <c r="E7" s="100" t="s">
        <v>282</v>
      </c>
    </row>
    <row r="8" spans="1:5" ht="25.5">
      <c r="A8" s="58"/>
      <c r="B8" s="61" t="s">
        <v>37</v>
      </c>
      <c r="C8" s="59">
        <f>+C9+C31</f>
        <v>41946.782069999994</v>
      </c>
      <c r="D8" s="59">
        <f>+D9+D31</f>
        <v>6738.4217699999999</v>
      </c>
      <c r="E8" s="101">
        <f>D8/C8*100</f>
        <v>16.06421622224811</v>
      </c>
    </row>
    <row r="9" spans="1:5">
      <c r="A9" s="58"/>
      <c r="B9" s="61" t="s">
        <v>38</v>
      </c>
      <c r="C9" s="59">
        <f>+C10+C16+C21+C24+C26</f>
        <v>40053.699999999997</v>
      </c>
      <c r="D9" s="59">
        <f>+D10+D16+D21+D24+D26</f>
        <v>5741.7227000000003</v>
      </c>
      <c r="E9" s="101">
        <f t="shared" ref="E9:E10" si="0">D9/C9*100</f>
        <v>14.335061929359835</v>
      </c>
    </row>
    <row r="10" spans="1:5" ht="25.5">
      <c r="A10" s="60" t="s">
        <v>39</v>
      </c>
      <c r="B10" s="61" t="s">
        <v>40</v>
      </c>
      <c r="C10" s="59">
        <f>SUM(C11:C11)</f>
        <v>5222.8999999999996</v>
      </c>
      <c r="D10" s="59">
        <f>SUM(D11:D15)</f>
        <v>1065.1839999999997</v>
      </c>
      <c r="E10" s="101">
        <f t="shared" si="0"/>
        <v>20.394493480633361</v>
      </c>
    </row>
    <row r="11" spans="1:5" ht="89.25">
      <c r="A11" s="43" t="s">
        <v>84</v>
      </c>
      <c r="B11" s="4" t="s">
        <v>41</v>
      </c>
      <c r="C11" s="5">
        <v>5222.8999999999996</v>
      </c>
      <c r="D11" s="5">
        <v>1010.37794</v>
      </c>
      <c r="E11" s="102">
        <f>D11/C11*100</f>
        <v>19.345151927090313</v>
      </c>
    </row>
    <row r="12" spans="1:5" ht="178.5">
      <c r="A12" s="43" t="s">
        <v>283</v>
      </c>
      <c r="B12" s="4" t="s">
        <v>284</v>
      </c>
      <c r="C12" s="5"/>
      <c r="D12" s="5">
        <v>7.1196999999999999</v>
      </c>
      <c r="E12" s="102"/>
    </row>
    <row r="13" spans="1:5" ht="102">
      <c r="A13" s="43" t="s">
        <v>285</v>
      </c>
      <c r="B13" s="4" t="s">
        <v>286</v>
      </c>
      <c r="C13" s="5"/>
      <c r="D13" s="5">
        <v>59.747459999999997</v>
      </c>
      <c r="E13" s="102"/>
    </row>
    <row r="14" spans="1:5" ht="102">
      <c r="A14" s="43" t="s">
        <v>287</v>
      </c>
      <c r="B14" s="4" t="s">
        <v>288</v>
      </c>
      <c r="C14" s="5"/>
      <c r="D14" s="5">
        <v>0.80100000000000005</v>
      </c>
      <c r="E14" s="102"/>
    </row>
    <row r="15" spans="1:5" ht="102">
      <c r="A15" s="43" t="s">
        <v>295</v>
      </c>
      <c r="B15" s="4" t="s">
        <v>296</v>
      </c>
      <c r="C15" s="5"/>
      <c r="D15" s="5">
        <v>-12.8621</v>
      </c>
      <c r="E15" s="102"/>
    </row>
    <row r="16" spans="1:5" ht="38.25">
      <c r="A16" s="60" t="s">
        <v>297</v>
      </c>
      <c r="B16" s="61" t="s">
        <v>42</v>
      </c>
      <c r="C16" s="59">
        <f>SUM(C17:C19)</f>
        <v>5145</v>
      </c>
      <c r="D16" s="59">
        <f>SUM(D17:D20)</f>
        <v>1312.3114599999999</v>
      </c>
      <c r="E16" s="101">
        <f>D16/C16*100</f>
        <v>25.506539552964043</v>
      </c>
    </row>
    <row r="17" spans="1:5" ht="89.25">
      <c r="A17" s="43" t="s">
        <v>298</v>
      </c>
      <c r="B17" s="4" t="s">
        <v>137</v>
      </c>
      <c r="C17" s="40">
        <v>2500</v>
      </c>
      <c r="D17" s="5">
        <v>643.40458000000001</v>
      </c>
      <c r="E17" s="102">
        <f t="shared" ref="E17:E57" si="1">D17/C17*100</f>
        <v>25.736183200000003</v>
      </c>
    </row>
    <row r="18" spans="1:5" ht="165.75">
      <c r="A18" s="43" t="s">
        <v>299</v>
      </c>
      <c r="B18" s="4" t="s">
        <v>289</v>
      </c>
      <c r="C18" s="40"/>
      <c r="D18" s="5">
        <v>3.3851</v>
      </c>
      <c r="E18" s="102"/>
    </row>
    <row r="19" spans="1:5" ht="102">
      <c r="A19" s="43" t="s">
        <v>300</v>
      </c>
      <c r="B19" s="4" t="s">
        <v>43</v>
      </c>
      <c r="C19" s="40">
        <v>2645</v>
      </c>
      <c r="D19" s="5">
        <v>733.83199999999999</v>
      </c>
      <c r="E19" s="102">
        <f t="shared" si="1"/>
        <v>27.744120982986768</v>
      </c>
    </row>
    <row r="20" spans="1:5" ht="140.25">
      <c r="A20" s="43" t="s">
        <v>301</v>
      </c>
      <c r="B20" s="4" t="s">
        <v>290</v>
      </c>
      <c r="C20" s="40"/>
      <c r="D20" s="5">
        <v>-68.310220000000001</v>
      </c>
      <c r="E20" s="102"/>
    </row>
    <row r="21" spans="1:5" ht="25.5">
      <c r="A21" s="60" t="s">
        <v>44</v>
      </c>
      <c r="B21" s="61" t="s">
        <v>45</v>
      </c>
      <c r="C21" s="59">
        <f>+C22</f>
        <v>286.8</v>
      </c>
      <c r="D21" s="59">
        <f>SUM(D22:D23)</f>
        <v>1991.5662400000001</v>
      </c>
      <c r="E21" s="101">
        <f t="shared" si="1"/>
        <v>694.40942817294285</v>
      </c>
    </row>
    <row r="22" spans="1:5" ht="25.5">
      <c r="A22" s="43" t="s">
        <v>46</v>
      </c>
      <c r="B22" s="4" t="s">
        <v>45</v>
      </c>
      <c r="C22" s="115">
        <v>286.8</v>
      </c>
      <c r="D22" s="5">
        <v>1991.538</v>
      </c>
      <c r="E22" s="102">
        <f t="shared" si="1"/>
        <v>694.39958158995807</v>
      </c>
    </row>
    <row r="23" spans="1:5" ht="51">
      <c r="A23" s="43" t="s">
        <v>315</v>
      </c>
      <c r="B23" s="4" t="s">
        <v>316</v>
      </c>
      <c r="C23" s="115">
        <v>0</v>
      </c>
      <c r="D23" s="5">
        <v>2.8240000000000001E-2</v>
      </c>
      <c r="E23" s="102"/>
    </row>
    <row r="24" spans="1:5" ht="25.5">
      <c r="A24" s="60" t="s">
        <v>47</v>
      </c>
      <c r="B24" s="61" t="s">
        <v>48</v>
      </c>
      <c r="C24" s="59">
        <f>+C25</f>
        <v>4449</v>
      </c>
      <c r="D24" s="98">
        <f>SUM(D25:D25)</f>
        <v>102.639</v>
      </c>
      <c r="E24" s="101">
        <f t="shared" si="1"/>
        <v>2.3070128118678355</v>
      </c>
    </row>
    <row r="25" spans="1:5" ht="63.75">
      <c r="A25" s="43" t="s">
        <v>85</v>
      </c>
      <c r="B25" s="4" t="s">
        <v>49</v>
      </c>
      <c r="C25" s="5">
        <v>4449</v>
      </c>
      <c r="D25" s="5">
        <v>102.639</v>
      </c>
      <c r="E25" s="102">
        <f t="shared" si="1"/>
        <v>2.3070128118678355</v>
      </c>
    </row>
    <row r="26" spans="1:5" ht="25.5">
      <c r="A26" s="60" t="s">
        <v>50</v>
      </c>
      <c r="B26" s="61" t="s">
        <v>51</v>
      </c>
      <c r="C26" s="59">
        <f>+C27+C29</f>
        <v>24950</v>
      </c>
      <c r="D26" s="59">
        <f>+D27+D29</f>
        <v>1270.0219999999999</v>
      </c>
      <c r="E26" s="101">
        <f t="shared" si="1"/>
        <v>5.0902685370741478</v>
      </c>
    </row>
    <row r="27" spans="1:5" ht="25.5">
      <c r="A27" s="58" t="s">
        <v>52</v>
      </c>
      <c r="B27" s="62" t="s">
        <v>53</v>
      </c>
      <c r="C27" s="59">
        <f>+C28</f>
        <v>14254</v>
      </c>
      <c r="D27" s="59">
        <f>SUM(D28:D28)</f>
        <v>681.64700000000005</v>
      </c>
      <c r="E27" s="101">
        <f t="shared" si="1"/>
        <v>4.7821453627052053</v>
      </c>
    </row>
    <row r="28" spans="1:5" ht="51">
      <c r="A28" s="43" t="s">
        <v>86</v>
      </c>
      <c r="B28" s="4" t="s">
        <v>54</v>
      </c>
      <c r="C28" s="7">
        <v>14254</v>
      </c>
      <c r="D28" s="5">
        <v>681.64700000000005</v>
      </c>
      <c r="E28" s="102">
        <f t="shared" si="1"/>
        <v>4.7821453627052053</v>
      </c>
    </row>
    <row r="29" spans="1:5" ht="25.5">
      <c r="A29" s="58" t="s">
        <v>55</v>
      </c>
      <c r="B29" s="62" t="s">
        <v>56</v>
      </c>
      <c r="C29" s="59">
        <f>+C30</f>
        <v>10696</v>
      </c>
      <c r="D29" s="59">
        <f>SUM(D30:D30)</f>
        <v>588.375</v>
      </c>
      <c r="E29" s="101">
        <f t="shared" si="1"/>
        <v>5.5008881824981302</v>
      </c>
    </row>
    <row r="30" spans="1:5" ht="51">
      <c r="A30" s="43" t="s">
        <v>87</v>
      </c>
      <c r="B30" s="4" t="s">
        <v>57</v>
      </c>
      <c r="C30" s="7">
        <v>10696</v>
      </c>
      <c r="D30" s="5">
        <v>588.375</v>
      </c>
      <c r="E30" s="102">
        <f t="shared" si="1"/>
        <v>5.5008881824981302</v>
      </c>
    </row>
    <row r="31" spans="1:5">
      <c r="A31" s="58"/>
      <c r="B31" s="61" t="s">
        <v>58</v>
      </c>
      <c r="C31" s="59">
        <f>+C32</f>
        <v>1893.0820700000002</v>
      </c>
      <c r="D31" s="59">
        <f>+D32</f>
        <v>996.69907000000001</v>
      </c>
      <c r="E31" s="101">
        <f t="shared" si="1"/>
        <v>52.649543609062867</v>
      </c>
    </row>
    <row r="32" spans="1:5" ht="51">
      <c r="A32" s="60" t="s">
        <v>59</v>
      </c>
      <c r="B32" s="61" t="s">
        <v>60</v>
      </c>
      <c r="C32" s="59">
        <f>SUM(C33:C36)</f>
        <v>1893.0820700000002</v>
      </c>
      <c r="D32" s="59">
        <f>SUM(D33:D36)</f>
        <v>996.69907000000001</v>
      </c>
      <c r="E32" s="101">
        <f t="shared" si="1"/>
        <v>52.649543609062867</v>
      </c>
    </row>
    <row r="33" spans="1:5" ht="76.5">
      <c r="A33" s="45" t="s">
        <v>61</v>
      </c>
      <c r="B33" s="8" t="s">
        <v>62</v>
      </c>
      <c r="C33" s="42">
        <v>134.06299999999999</v>
      </c>
      <c r="D33" s="5">
        <v>33.537999999999997</v>
      </c>
      <c r="E33" s="102">
        <f t="shared" si="1"/>
        <v>25.016596674697716</v>
      </c>
    </row>
    <row r="34" spans="1:5" ht="89.25">
      <c r="A34" s="43" t="s">
        <v>63</v>
      </c>
      <c r="B34" s="4" t="s">
        <v>64</v>
      </c>
      <c r="C34" s="42">
        <v>1000</v>
      </c>
      <c r="D34" s="5">
        <v>204.142</v>
      </c>
      <c r="E34" s="102">
        <f t="shared" si="1"/>
        <v>20.414199999999997</v>
      </c>
    </row>
    <row r="35" spans="1:5" ht="25.5">
      <c r="A35" s="43" t="s">
        <v>317</v>
      </c>
      <c r="B35" s="4" t="s">
        <v>318</v>
      </c>
      <c r="C35" s="42">
        <v>2.2110699999999999</v>
      </c>
      <c r="D35" s="5">
        <v>2.2110699999999999</v>
      </c>
      <c r="E35" s="102">
        <f t="shared" si="1"/>
        <v>100</v>
      </c>
    </row>
    <row r="36" spans="1:5" ht="63.75">
      <c r="A36" s="43" t="s">
        <v>319</v>
      </c>
      <c r="B36" s="4" t="s">
        <v>320</v>
      </c>
      <c r="C36" s="42">
        <v>756.80799999999999</v>
      </c>
      <c r="D36" s="5">
        <v>756.80799999999999</v>
      </c>
      <c r="E36" s="102">
        <f t="shared" si="1"/>
        <v>100</v>
      </c>
    </row>
    <row r="37" spans="1:5" ht="25.5">
      <c r="A37" s="60" t="s">
        <v>65</v>
      </c>
      <c r="B37" s="61" t="s">
        <v>66</v>
      </c>
      <c r="C37" s="59">
        <f>+C38</f>
        <v>73004.425570000007</v>
      </c>
      <c r="D37" s="59">
        <f>+D38</f>
        <v>13849.253990000001</v>
      </c>
      <c r="E37" s="101">
        <f t="shared" si="1"/>
        <v>18.970430740148348</v>
      </c>
    </row>
    <row r="38" spans="1:5" ht="51">
      <c r="A38" s="60" t="s">
        <v>67</v>
      </c>
      <c r="B38" s="61" t="s">
        <v>68</v>
      </c>
      <c r="C38" s="59">
        <f>+C39+C40+C50+C53</f>
        <v>73004.425570000007</v>
      </c>
      <c r="D38" s="59">
        <f>+D39+D40+D50+D53</f>
        <v>13849.253990000001</v>
      </c>
      <c r="E38" s="101">
        <f t="shared" si="1"/>
        <v>18.970430740148348</v>
      </c>
    </row>
    <row r="39" spans="1:5" ht="38.25">
      <c r="A39" s="44" t="s">
        <v>166</v>
      </c>
      <c r="B39" s="3" t="s">
        <v>70</v>
      </c>
      <c r="C39" s="6">
        <v>23042.2</v>
      </c>
      <c r="D39" s="116">
        <v>6912.66</v>
      </c>
      <c r="E39" s="103">
        <f t="shared" si="1"/>
        <v>30</v>
      </c>
    </row>
    <row r="40" spans="1:5" ht="38.25">
      <c r="A40" s="60" t="s">
        <v>71</v>
      </c>
      <c r="B40" s="61" t="s">
        <v>72</v>
      </c>
      <c r="C40" s="59">
        <f>SUM(C41:C49)</f>
        <v>44142.305570000004</v>
      </c>
      <c r="D40" s="59">
        <f>SUM(D41:D49)</f>
        <v>5295.4739900000004</v>
      </c>
      <c r="E40" s="101">
        <f t="shared" si="1"/>
        <v>11.996369291591581</v>
      </c>
    </row>
    <row r="41" spans="1:5" ht="102">
      <c r="A41" s="45" t="s">
        <v>321</v>
      </c>
      <c r="B41" s="147" t="s">
        <v>322</v>
      </c>
      <c r="C41" s="42">
        <v>10349.36414</v>
      </c>
      <c r="D41" s="42">
        <v>0</v>
      </c>
      <c r="E41" s="104">
        <f>D41/C41*100</f>
        <v>0</v>
      </c>
    </row>
    <row r="42" spans="1:5" ht="38.25">
      <c r="A42" s="43" t="s">
        <v>172</v>
      </c>
      <c r="B42" s="4" t="s">
        <v>323</v>
      </c>
      <c r="C42" s="40">
        <v>8000</v>
      </c>
      <c r="D42" s="5">
        <v>2399.9999899999998</v>
      </c>
      <c r="E42" s="102">
        <f>D42/C42*100</f>
        <v>29.999999875</v>
      </c>
    </row>
    <row r="43" spans="1:5" ht="25.5">
      <c r="A43" s="43" t="s">
        <v>73</v>
      </c>
      <c r="B43" s="4" t="s">
        <v>324</v>
      </c>
      <c r="C43" s="40">
        <v>158.81</v>
      </c>
      <c r="D43" s="5">
        <v>0</v>
      </c>
      <c r="E43" s="102">
        <f t="shared" ref="E43" si="2">D43/C43*100</f>
        <v>0</v>
      </c>
    </row>
    <row r="44" spans="1:5" ht="25.5">
      <c r="A44" s="43" t="s">
        <v>73</v>
      </c>
      <c r="B44" s="4" t="s">
        <v>167</v>
      </c>
      <c r="C44" s="40">
        <v>1981.9</v>
      </c>
      <c r="D44" s="5">
        <v>495.47399999999999</v>
      </c>
      <c r="E44" s="102">
        <f t="shared" si="1"/>
        <v>24.999949543367475</v>
      </c>
    </row>
    <row r="45" spans="1:5" ht="25.5">
      <c r="A45" s="43" t="s">
        <v>73</v>
      </c>
      <c r="B45" s="4" t="s">
        <v>168</v>
      </c>
      <c r="C45" s="42">
        <v>512.63143000000002</v>
      </c>
      <c r="D45" s="5">
        <v>0</v>
      </c>
      <c r="E45" s="102">
        <f t="shared" si="1"/>
        <v>0</v>
      </c>
    </row>
    <row r="46" spans="1:5" ht="25.5">
      <c r="A46" s="43" t="s">
        <v>73</v>
      </c>
      <c r="B46" s="4" t="s">
        <v>169</v>
      </c>
      <c r="C46" s="40">
        <v>1020.4</v>
      </c>
      <c r="D46" s="5">
        <v>0</v>
      </c>
      <c r="E46" s="102">
        <f t="shared" si="1"/>
        <v>0</v>
      </c>
    </row>
    <row r="47" spans="1:5" ht="25.5">
      <c r="A47" s="43" t="s">
        <v>73</v>
      </c>
      <c r="B47" s="4" t="s">
        <v>325</v>
      </c>
      <c r="C47" s="40">
        <v>8000</v>
      </c>
      <c r="D47" s="5">
        <v>2400</v>
      </c>
      <c r="E47" s="102">
        <f t="shared" si="1"/>
        <v>30</v>
      </c>
    </row>
    <row r="48" spans="1:5" ht="25.5">
      <c r="A48" s="43" t="s">
        <v>73</v>
      </c>
      <c r="B48" s="4" t="s">
        <v>170</v>
      </c>
      <c r="C48" s="40">
        <v>896.9</v>
      </c>
      <c r="D48" s="5">
        <v>0</v>
      </c>
      <c r="E48" s="102">
        <f t="shared" si="1"/>
        <v>0</v>
      </c>
    </row>
    <row r="49" spans="1:5" ht="25.5">
      <c r="A49" s="43" t="s">
        <v>73</v>
      </c>
      <c r="B49" s="4" t="s">
        <v>326</v>
      </c>
      <c r="C49" s="40">
        <v>13222.3</v>
      </c>
      <c r="D49" s="5">
        <v>0</v>
      </c>
      <c r="E49" s="102">
        <f>D49/C49*100</f>
        <v>0</v>
      </c>
    </row>
    <row r="50" spans="1:5" ht="38.25">
      <c r="A50" s="60" t="s">
        <v>74</v>
      </c>
      <c r="B50" s="61" t="s">
        <v>75</v>
      </c>
      <c r="C50" s="59">
        <f>SUM(C51:C52)</f>
        <v>349.91999999999996</v>
      </c>
      <c r="D50" s="59">
        <f>SUM(D51:D52)</f>
        <v>90.11999999999999</v>
      </c>
      <c r="E50" s="101">
        <f t="shared" si="1"/>
        <v>25.754458161865568</v>
      </c>
    </row>
    <row r="51" spans="1:5" ht="51">
      <c r="A51" s="43" t="s">
        <v>76</v>
      </c>
      <c r="B51" s="4" t="s">
        <v>171</v>
      </c>
      <c r="C51" s="42">
        <v>3.52</v>
      </c>
      <c r="D51" s="5">
        <v>3.52</v>
      </c>
      <c r="E51" s="104">
        <f t="shared" si="1"/>
        <v>100</v>
      </c>
    </row>
    <row r="52" spans="1:5" ht="63.75">
      <c r="A52" s="43" t="s">
        <v>210</v>
      </c>
      <c r="B52" s="4" t="s">
        <v>327</v>
      </c>
      <c r="C52" s="42">
        <v>346.4</v>
      </c>
      <c r="D52" s="5">
        <v>86.6</v>
      </c>
      <c r="E52" s="104">
        <f t="shared" si="1"/>
        <v>25</v>
      </c>
    </row>
    <row r="53" spans="1:5" ht="25.5">
      <c r="A53" s="60" t="s">
        <v>78</v>
      </c>
      <c r="B53" s="61" t="s">
        <v>34</v>
      </c>
      <c r="C53" s="98">
        <f>SUM(C54:C56)</f>
        <v>5470</v>
      </c>
      <c r="D53" s="98">
        <f>SUM(D54:D56)</f>
        <v>1551</v>
      </c>
      <c r="E53" s="101">
        <f>D53/C53*100</f>
        <v>28.354661791590495</v>
      </c>
    </row>
    <row r="54" spans="1:5" ht="38.25">
      <c r="A54" s="43" t="s">
        <v>79</v>
      </c>
      <c r="B54" s="4" t="s">
        <v>328</v>
      </c>
      <c r="C54" s="115">
        <v>0</v>
      </c>
      <c r="D54" s="115">
        <v>1551</v>
      </c>
      <c r="E54" s="104">
        <f>D54/C55*100</f>
        <v>30</v>
      </c>
    </row>
    <row r="55" spans="1:5" ht="38.25">
      <c r="A55" s="43" t="s">
        <v>79</v>
      </c>
      <c r="B55" s="4" t="s">
        <v>302</v>
      </c>
      <c r="C55" s="115">
        <v>5170</v>
      </c>
      <c r="D55" s="115">
        <v>0</v>
      </c>
      <c r="E55" s="104"/>
    </row>
    <row r="56" spans="1:5" ht="38.25">
      <c r="A56" s="43" t="s">
        <v>79</v>
      </c>
      <c r="B56" s="4" t="s">
        <v>329</v>
      </c>
      <c r="C56" s="40">
        <v>300</v>
      </c>
      <c r="D56" s="5">
        <v>0</v>
      </c>
      <c r="E56" s="102">
        <f>D56/C56*100</f>
        <v>0</v>
      </c>
    </row>
    <row r="57" spans="1:5" ht="13.5" thickBot="1">
      <c r="A57" s="63"/>
      <c r="B57" s="64" t="s">
        <v>81</v>
      </c>
      <c r="C57" s="65">
        <f>+C37+C8</f>
        <v>114951.20764000001</v>
      </c>
      <c r="D57" s="65">
        <f>+D37+D8</f>
        <v>20587.675760000002</v>
      </c>
      <c r="E57" s="105">
        <f t="shared" si="1"/>
        <v>17.909925595976105</v>
      </c>
    </row>
  </sheetData>
  <mergeCells count="1">
    <mergeCell ref="A5:E6"/>
  </mergeCells>
  <phoneticPr fontId="2" type="noConversion"/>
  <pageMargins left="1.1811023622047245" right="0.39370078740157483" top="0.59055118110236227" bottom="0.39370078740157483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52"/>
  <sheetViews>
    <sheetView topLeftCell="A25" workbookViewId="0">
      <selection activeCell="B12" sqref="B12"/>
    </sheetView>
  </sheetViews>
  <sheetFormatPr defaultRowHeight="12.75"/>
  <cols>
    <col min="1" max="1" width="25.140625" style="10" customWidth="1"/>
    <col min="2" max="2" width="43.140625" style="10" customWidth="1"/>
    <col min="3" max="4" width="12" style="10" customWidth="1"/>
    <col min="5" max="5" width="13.85546875" style="10" customWidth="1"/>
    <col min="6" max="256" width="9.140625" style="10"/>
    <col min="257" max="257" width="20.85546875" style="10" customWidth="1"/>
    <col min="258" max="258" width="48.5703125" style="10" customWidth="1"/>
    <col min="259" max="259" width="10.28515625" style="10" customWidth="1"/>
    <col min="260" max="260" width="10.5703125" style="10" customWidth="1"/>
    <col min="261" max="261" width="9.42578125" style="10" customWidth="1"/>
    <col min="262" max="512" width="9.140625" style="10"/>
    <col min="513" max="513" width="20.85546875" style="10" customWidth="1"/>
    <col min="514" max="514" width="48.5703125" style="10" customWidth="1"/>
    <col min="515" max="515" width="10.28515625" style="10" customWidth="1"/>
    <col min="516" max="516" width="10.5703125" style="10" customWidth="1"/>
    <col min="517" max="517" width="9.42578125" style="10" customWidth="1"/>
    <col min="518" max="768" width="9.140625" style="10"/>
    <col min="769" max="769" width="20.85546875" style="10" customWidth="1"/>
    <col min="770" max="770" width="48.5703125" style="10" customWidth="1"/>
    <col min="771" max="771" width="10.28515625" style="10" customWidth="1"/>
    <col min="772" max="772" width="10.5703125" style="10" customWidth="1"/>
    <col min="773" max="773" width="9.42578125" style="10" customWidth="1"/>
    <col min="774" max="1024" width="9.140625" style="10"/>
    <col min="1025" max="1025" width="20.85546875" style="10" customWidth="1"/>
    <col min="1026" max="1026" width="48.5703125" style="10" customWidth="1"/>
    <col min="1027" max="1027" width="10.28515625" style="10" customWidth="1"/>
    <col min="1028" max="1028" width="10.5703125" style="10" customWidth="1"/>
    <col min="1029" max="1029" width="9.42578125" style="10" customWidth="1"/>
    <col min="1030" max="1280" width="9.140625" style="10"/>
    <col min="1281" max="1281" width="20.85546875" style="10" customWidth="1"/>
    <col min="1282" max="1282" width="48.5703125" style="10" customWidth="1"/>
    <col min="1283" max="1283" width="10.28515625" style="10" customWidth="1"/>
    <col min="1284" max="1284" width="10.5703125" style="10" customWidth="1"/>
    <col min="1285" max="1285" width="9.42578125" style="10" customWidth="1"/>
    <col min="1286" max="1536" width="9.140625" style="10"/>
    <col min="1537" max="1537" width="20.85546875" style="10" customWidth="1"/>
    <col min="1538" max="1538" width="48.5703125" style="10" customWidth="1"/>
    <col min="1539" max="1539" width="10.28515625" style="10" customWidth="1"/>
    <col min="1540" max="1540" width="10.5703125" style="10" customWidth="1"/>
    <col min="1541" max="1541" width="9.42578125" style="10" customWidth="1"/>
    <col min="1542" max="1792" width="9.140625" style="10"/>
    <col min="1793" max="1793" width="20.85546875" style="10" customWidth="1"/>
    <col min="1794" max="1794" width="48.5703125" style="10" customWidth="1"/>
    <col min="1795" max="1795" width="10.28515625" style="10" customWidth="1"/>
    <col min="1796" max="1796" width="10.5703125" style="10" customWidth="1"/>
    <col min="1797" max="1797" width="9.42578125" style="10" customWidth="1"/>
    <col min="1798" max="2048" width="9.140625" style="10"/>
    <col min="2049" max="2049" width="20.85546875" style="10" customWidth="1"/>
    <col min="2050" max="2050" width="48.5703125" style="10" customWidth="1"/>
    <col min="2051" max="2051" width="10.28515625" style="10" customWidth="1"/>
    <col min="2052" max="2052" width="10.5703125" style="10" customWidth="1"/>
    <col min="2053" max="2053" width="9.42578125" style="10" customWidth="1"/>
    <col min="2054" max="2304" width="9.140625" style="10"/>
    <col min="2305" max="2305" width="20.85546875" style="10" customWidth="1"/>
    <col min="2306" max="2306" width="48.5703125" style="10" customWidth="1"/>
    <col min="2307" max="2307" width="10.28515625" style="10" customWidth="1"/>
    <col min="2308" max="2308" width="10.5703125" style="10" customWidth="1"/>
    <col min="2309" max="2309" width="9.42578125" style="10" customWidth="1"/>
    <col min="2310" max="2560" width="9.140625" style="10"/>
    <col min="2561" max="2561" width="20.85546875" style="10" customWidth="1"/>
    <col min="2562" max="2562" width="48.5703125" style="10" customWidth="1"/>
    <col min="2563" max="2563" width="10.28515625" style="10" customWidth="1"/>
    <col min="2564" max="2564" width="10.5703125" style="10" customWidth="1"/>
    <col min="2565" max="2565" width="9.42578125" style="10" customWidth="1"/>
    <col min="2566" max="2816" width="9.140625" style="10"/>
    <col min="2817" max="2817" width="20.85546875" style="10" customWidth="1"/>
    <col min="2818" max="2818" width="48.5703125" style="10" customWidth="1"/>
    <col min="2819" max="2819" width="10.28515625" style="10" customWidth="1"/>
    <col min="2820" max="2820" width="10.5703125" style="10" customWidth="1"/>
    <col min="2821" max="2821" width="9.42578125" style="10" customWidth="1"/>
    <col min="2822" max="3072" width="9.140625" style="10"/>
    <col min="3073" max="3073" width="20.85546875" style="10" customWidth="1"/>
    <col min="3074" max="3074" width="48.5703125" style="10" customWidth="1"/>
    <col min="3075" max="3075" width="10.28515625" style="10" customWidth="1"/>
    <col min="3076" max="3076" width="10.5703125" style="10" customWidth="1"/>
    <col min="3077" max="3077" width="9.42578125" style="10" customWidth="1"/>
    <col min="3078" max="3328" width="9.140625" style="10"/>
    <col min="3329" max="3329" width="20.85546875" style="10" customWidth="1"/>
    <col min="3330" max="3330" width="48.5703125" style="10" customWidth="1"/>
    <col min="3331" max="3331" width="10.28515625" style="10" customWidth="1"/>
    <col min="3332" max="3332" width="10.5703125" style="10" customWidth="1"/>
    <col min="3333" max="3333" width="9.42578125" style="10" customWidth="1"/>
    <col min="3334" max="3584" width="9.140625" style="10"/>
    <col min="3585" max="3585" width="20.85546875" style="10" customWidth="1"/>
    <col min="3586" max="3586" width="48.5703125" style="10" customWidth="1"/>
    <col min="3587" max="3587" width="10.28515625" style="10" customWidth="1"/>
    <col min="3588" max="3588" width="10.5703125" style="10" customWidth="1"/>
    <col min="3589" max="3589" width="9.42578125" style="10" customWidth="1"/>
    <col min="3590" max="3840" width="9.140625" style="10"/>
    <col min="3841" max="3841" width="20.85546875" style="10" customWidth="1"/>
    <col min="3842" max="3842" width="48.5703125" style="10" customWidth="1"/>
    <col min="3843" max="3843" width="10.28515625" style="10" customWidth="1"/>
    <col min="3844" max="3844" width="10.5703125" style="10" customWidth="1"/>
    <col min="3845" max="3845" width="9.42578125" style="10" customWidth="1"/>
    <col min="3846" max="4096" width="9.140625" style="10"/>
    <col min="4097" max="4097" width="20.85546875" style="10" customWidth="1"/>
    <col min="4098" max="4098" width="48.5703125" style="10" customWidth="1"/>
    <col min="4099" max="4099" width="10.28515625" style="10" customWidth="1"/>
    <col min="4100" max="4100" width="10.5703125" style="10" customWidth="1"/>
    <col min="4101" max="4101" width="9.42578125" style="10" customWidth="1"/>
    <col min="4102" max="4352" width="9.140625" style="10"/>
    <col min="4353" max="4353" width="20.85546875" style="10" customWidth="1"/>
    <col min="4354" max="4354" width="48.5703125" style="10" customWidth="1"/>
    <col min="4355" max="4355" width="10.28515625" style="10" customWidth="1"/>
    <col min="4356" max="4356" width="10.5703125" style="10" customWidth="1"/>
    <col min="4357" max="4357" width="9.42578125" style="10" customWidth="1"/>
    <col min="4358" max="4608" width="9.140625" style="10"/>
    <col min="4609" max="4609" width="20.85546875" style="10" customWidth="1"/>
    <col min="4610" max="4610" width="48.5703125" style="10" customWidth="1"/>
    <col min="4611" max="4611" width="10.28515625" style="10" customWidth="1"/>
    <col min="4612" max="4612" width="10.5703125" style="10" customWidth="1"/>
    <col min="4613" max="4613" width="9.42578125" style="10" customWidth="1"/>
    <col min="4614" max="4864" width="9.140625" style="10"/>
    <col min="4865" max="4865" width="20.85546875" style="10" customWidth="1"/>
    <col min="4866" max="4866" width="48.5703125" style="10" customWidth="1"/>
    <col min="4867" max="4867" width="10.28515625" style="10" customWidth="1"/>
    <col min="4868" max="4868" width="10.5703125" style="10" customWidth="1"/>
    <col min="4869" max="4869" width="9.42578125" style="10" customWidth="1"/>
    <col min="4870" max="5120" width="9.140625" style="10"/>
    <col min="5121" max="5121" width="20.85546875" style="10" customWidth="1"/>
    <col min="5122" max="5122" width="48.5703125" style="10" customWidth="1"/>
    <col min="5123" max="5123" width="10.28515625" style="10" customWidth="1"/>
    <col min="5124" max="5124" width="10.5703125" style="10" customWidth="1"/>
    <col min="5125" max="5125" width="9.42578125" style="10" customWidth="1"/>
    <col min="5126" max="5376" width="9.140625" style="10"/>
    <col min="5377" max="5377" width="20.85546875" style="10" customWidth="1"/>
    <col min="5378" max="5378" width="48.5703125" style="10" customWidth="1"/>
    <col min="5379" max="5379" width="10.28515625" style="10" customWidth="1"/>
    <col min="5380" max="5380" width="10.5703125" style="10" customWidth="1"/>
    <col min="5381" max="5381" width="9.42578125" style="10" customWidth="1"/>
    <col min="5382" max="5632" width="9.140625" style="10"/>
    <col min="5633" max="5633" width="20.85546875" style="10" customWidth="1"/>
    <col min="5634" max="5634" width="48.5703125" style="10" customWidth="1"/>
    <col min="5635" max="5635" width="10.28515625" style="10" customWidth="1"/>
    <col min="5636" max="5636" width="10.5703125" style="10" customWidth="1"/>
    <col min="5637" max="5637" width="9.42578125" style="10" customWidth="1"/>
    <col min="5638" max="5888" width="9.140625" style="10"/>
    <col min="5889" max="5889" width="20.85546875" style="10" customWidth="1"/>
    <col min="5890" max="5890" width="48.5703125" style="10" customWidth="1"/>
    <col min="5891" max="5891" width="10.28515625" style="10" customWidth="1"/>
    <col min="5892" max="5892" width="10.5703125" style="10" customWidth="1"/>
    <col min="5893" max="5893" width="9.42578125" style="10" customWidth="1"/>
    <col min="5894" max="6144" width="9.140625" style="10"/>
    <col min="6145" max="6145" width="20.85546875" style="10" customWidth="1"/>
    <col min="6146" max="6146" width="48.5703125" style="10" customWidth="1"/>
    <col min="6147" max="6147" width="10.28515625" style="10" customWidth="1"/>
    <col min="6148" max="6148" width="10.5703125" style="10" customWidth="1"/>
    <col min="6149" max="6149" width="9.42578125" style="10" customWidth="1"/>
    <col min="6150" max="6400" width="9.140625" style="10"/>
    <col min="6401" max="6401" width="20.85546875" style="10" customWidth="1"/>
    <col min="6402" max="6402" width="48.5703125" style="10" customWidth="1"/>
    <col min="6403" max="6403" width="10.28515625" style="10" customWidth="1"/>
    <col min="6404" max="6404" width="10.5703125" style="10" customWidth="1"/>
    <col min="6405" max="6405" width="9.42578125" style="10" customWidth="1"/>
    <col min="6406" max="6656" width="9.140625" style="10"/>
    <col min="6657" max="6657" width="20.85546875" style="10" customWidth="1"/>
    <col min="6658" max="6658" width="48.5703125" style="10" customWidth="1"/>
    <col min="6659" max="6659" width="10.28515625" style="10" customWidth="1"/>
    <col min="6660" max="6660" width="10.5703125" style="10" customWidth="1"/>
    <col min="6661" max="6661" width="9.42578125" style="10" customWidth="1"/>
    <col min="6662" max="6912" width="9.140625" style="10"/>
    <col min="6913" max="6913" width="20.85546875" style="10" customWidth="1"/>
    <col min="6914" max="6914" width="48.5703125" style="10" customWidth="1"/>
    <col min="6915" max="6915" width="10.28515625" style="10" customWidth="1"/>
    <col min="6916" max="6916" width="10.5703125" style="10" customWidth="1"/>
    <col min="6917" max="6917" width="9.42578125" style="10" customWidth="1"/>
    <col min="6918" max="7168" width="9.140625" style="10"/>
    <col min="7169" max="7169" width="20.85546875" style="10" customWidth="1"/>
    <col min="7170" max="7170" width="48.5703125" style="10" customWidth="1"/>
    <col min="7171" max="7171" width="10.28515625" style="10" customWidth="1"/>
    <col min="7172" max="7172" width="10.5703125" style="10" customWidth="1"/>
    <col min="7173" max="7173" width="9.42578125" style="10" customWidth="1"/>
    <col min="7174" max="7424" width="9.140625" style="10"/>
    <col min="7425" max="7425" width="20.85546875" style="10" customWidth="1"/>
    <col min="7426" max="7426" width="48.5703125" style="10" customWidth="1"/>
    <col min="7427" max="7427" width="10.28515625" style="10" customWidth="1"/>
    <col min="7428" max="7428" width="10.5703125" style="10" customWidth="1"/>
    <col min="7429" max="7429" width="9.42578125" style="10" customWidth="1"/>
    <col min="7430" max="7680" width="9.140625" style="10"/>
    <col min="7681" max="7681" width="20.85546875" style="10" customWidth="1"/>
    <col min="7682" max="7682" width="48.5703125" style="10" customWidth="1"/>
    <col min="7683" max="7683" width="10.28515625" style="10" customWidth="1"/>
    <col min="7684" max="7684" width="10.5703125" style="10" customWidth="1"/>
    <col min="7685" max="7685" width="9.42578125" style="10" customWidth="1"/>
    <col min="7686" max="7936" width="9.140625" style="10"/>
    <col min="7937" max="7937" width="20.85546875" style="10" customWidth="1"/>
    <col min="7938" max="7938" width="48.5703125" style="10" customWidth="1"/>
    <col min="7939" max="7939" width="10.28515625" style="10" customWidth="1"/>
    <col min="7940" max="7940" width="10.5703125" style="10" customWidth="1"/>
    <col min="7941" max="7941" width="9.42578125" style="10" customWidth="1"/>
    <col min="7942" max="8192" width="9.140625" style="10"/>
    <col min="8193" max="8193" width="20.85546875" style="10" customWidth="1"/>
    <col min="8194" max="8194" width="48.5703125" style="10" customWidth="1"/>
    <col min="8195" max="8195" width="10.28515625" style="10" customWidth="1"/>
    <col min="8196" max="8196" width="10.5703125" style="10" customWidth="1"/>
    <col min="8197" max="8197" width="9.42578125" style="10" customWidth="1"/>
    <col min="8198" max="8448" width="9.140625" style="10"/>
    <col min="8449" max="8449" width="20.85546875" style="10" customWidth="1"/>
    <col min="8450" max="8450" width="48.5703125" style="10" customWidth="1"/>
    <col min="8451" max="8451" width="10.28515625" style="10" customWidth="1"/>
    <col min="8452" max="8452" width="10.5703125" style="10" customWidth="1"/>
    <col min="8453" max="8453" width="9.42578125" style="10" customWidth="1"/>
    <col min="8454" max="8704" width="9.140625" style="10"/>
    <col min="8705" max="8705" width="20.85546875" style="10" customWidth="1"/>
    <col min="8706" max="8706" width="48.5703125" style="10" customWidth="1"/>
    <col min="8707" max="8707" width="10.28515625" style="10" customWidth="1"/>
    <col min="8708" max="8708" width="10.5703125" style="10" customWidth="1"/>
    <col min="8709" max="8709" width="9.42578125" style="10" customWidth="1"/>
    <col min="8710" max="8960" width="9.140625" style="10"/>
    <col min="8961" max="8961" width="20.85546875" style="10" customWidth="1"/>
    <col min="8962" max="8962" width="48.5703125" style="10" customWidth="1"/>
    <col min="8963" max="8963" width="10.28515625" style="10" customWidth="1"/>
    <col min="8964" max="8964" width="10.5703125" style="10" customWidth="1"/>
    <col min="8965" max="8965" width="9.42578125" style="10" customWidth="1"/>
    <col min="8966" max="9216" width="9.140625" style="10"/>
    <col min="9217" max="9217" width="20.85546875" style="10" customWidth="1"/>
    <col min="9218" max="9218" width="48.5703125" style="10" customWidth="1"/>
    <col min="9219" max="9219" width="10.28515625" style="10" customWidth="1"/>
    <col min="9220" max="9220" width="10.5703125" style="10" customWidth="1"/>
    <col min="9221" max="9221" width="9.42578125" style="10" customWidth="1"/>
    <col min="9222" max="9472" width="9.140625" style="10"/>
    <col min="9473" max="9473" width="20.85546875" style="10" customWidth="1"/>
    <col min="9474" max="9474" width="48.5703125" style="10" customWidth="1"/>
    <col min="9475" max="9475" width="10.28515625" style="10" customWidth="1"/>
    <col min="9476" max="9476" width="10.5703125" style="10" customWidth="1"/>
    <col min="9477" max="9477" width="9.42578125" style="10" customWidth="1"/>
    <col min="9478" max="9728" width="9.140625" style="10"/>
    <col min="9729" max="9729" width="20.85546875" style="10" customWidth="1"/>
    <col min="9730" max="9730" width="48.5703125" style="10" customWidth="1"/>
    <col min="9731" max="9731" width="10.28515625" style="10" customWidth="1"/>
    <col min="9732" max="9732" width="10.5703125" style="10" customWidth="1"/>
    <col min="9733" max="9733" width="9.42578125" style="10" customWidth="1"/>
    <col min="9734" max="9984" width="9.140625" style="10"/>
    <col min="9985" max="9985" width="20.85546875" style="10" customWidth="1"/>
    <col min="9986" max="9986" width="48.5703125" style="10" customWidth="1"/>
    <col min="9987" max="9987" width="10.28515625" style="10" customWidth="1"/>
    <col min="9988" max="9988" width="10.5703125" style="10" customWidth="1"/>
    <col min="9989" max="9989" width="9.42578125" style="10" customWidth="1"/>
    <col min="9990" max="10240" width="9.140625" style="10"/>
    <col min="10241" max="10241" width="20.85546875" style="10" customWidth="1"/>
    <col min="10242" max="10242" width="48.5703125" style="10" customWidth="1"/>
    <col min="10243" max="10243" width="10.28515625" style="10" customWidth="1"/>
    <col min="10244" max="10244" width="10.5703125" style="10" customWidth="1"/>
    <col min="10245" max="10245" width="9.42578125" style="10" customWidth="1"/>
    <col min="10246" max="10496" width="9.140625" style="10"/>
    <col min="10497" max="10497" width="20.85546875" style="10" customWidth="1"/>
    <col min="10498" max="10498" width="48.5703125" style="10" customWidth="1"/>
    <col min="10499" max="10499" width="10.28515625" style="10" customWidth="1"/>
    <col min="10500" max="10500" width="10.5703125" style="10" customWidth="1"/>
    <col min="10501" max="10501" width="9.42578125" style="10" customWidth="1"/>
    <col min="10502" max="10752" width="9.140625" style="10"/>
    <col min="10753" max="10753" width="20.85546875" style="10" customWidth="1"/>
    <col min="10754" max="10754" width="48.5703125" style="10" customWidth="1"/>
    <col min="10755" max="10755" width="10.28515625" style="10" customWidth="1"/>
    <col min="10756" max="10756" width="10.5703125" style="10" customWidth="1"/>
    <col min="10757" max="10757" width="9.42578125" style="10" customWidth="1"/>
    <col min="10758" max="11008" width="9.140625" style="10"/>
    <col min="11009" max="11009" width="20.85546875" style="10" customWidth="1"/>
    <col min="11010" max="11010" width="48.5703125" style="10" customWidth="1"/>
    <col min="11011" max="11011" width="10.28515625" style="10" customWidth="1"/>
    <col min="11012" max="11012" width="10.5703125" style="10" customWidth="1"/>
    <col min="11013" max="11013" width="9.42578125" style="10" customWidth="1"/>
    <col min="11014" max="11264" width="9.140625" style="10"/>
    <col min="11265" max="11265" width="20.85546875" style="10" customWidth="1"/>
    <col min="11266" max="11266" width="48.5703125" style="10" customWidth="1"/>
    <col min="11267" max="11267" width="10.28515625" style="10" customWidth="1"/>
    <col min="11268" max="11268" width="10.5703125" style="10" customWidth="1"/>
    <col min="11269" max="11269" width="9.42578125" style="10" customWidth="1"/>
    <col min="11270" max="11520" width="9.140625" style="10"/>
    <col min="11521" max="11521" width="20.85546875" style="10" customWidth="1"/>
    <col min="11522" max="11522" width="48.5703125" style="10" customWidth="1"/>
    <col min="11523" max="11523" width="10.28515625" style="10" customWidth="1"/>
    <col min="11524" max="11524" width="10.5703125" style="10" customWidth="1"/>
    <col min="11525" max="11525" width="9.42578125" style="10" customWidth="1"/>
    <col min="11526" max="11776" width="9.140625" style="10"/>
    <col min="11777" max="11777" width="20.85546875" style="10" customWidth="1"/>
    <col min="11778" max="11778" width="48.5703125" style="10" customWidth="1"/>
    <col min="11779" max="11779" width="10.28515625" style="10" customWidth="1"/>
    <col min="11780" max="11780" width="10.5703125" style="10" customWidth="1"/>
    <col min="11781" max="11781" width="9.42578125" style="10" customWidth="1"/>
    <col min="11782" max="12032" width="9.140625" style="10"/>
    <col min="12033" max="12033" width="20.85546875" style="10" customWidth="1"/>
    <col min="12034" max="12034" width="48.5703125" style="10" customWidth="1"/>
    <col min="12035" max="12035" width="10.28515625" style="10" customWidth="1"/>
    <col min="12036" max="12036" width="10.5703125" style="10" customWidth="1"/>
    <col min="12037" max="12037" width="9.42578125" style="10" customWidth="1"/>
    <col min="12038" max="12288" width="9.140625" style="10"/>
    <col min="12289" max="12289" width="20.85546875" style="10" customWidth="1"/>
    <col min="12290" max="12290" width="48.5703125" style="10" customWidth="1"/>
    <col min="12291" max="12291" width="10.28515625" style="10" customWidth="1"/>
    <col min="12292" max="12292" width="10.5703125" style="10" customWidth="1"/>
    <col min="12293" max="12293" width="9.42578125" style="10" customWidth="1"/>
    <col min="12294" max="12544" width="9.140625" style="10"/>
    <col min="12545" max="12545" width="20.85546875" style="10" customWidth="1"/>
    <col min="12546" max="12546" width="48.5703125" style="10" customWidth="1"/>
    <col min="12547" max="12547" width="10.28515625" style="10" customWidth="1"/>
    <col min="12548" max="12548" width="10.5703125" style="10" customWidth="1"/>
    <col min="12549" max="12549" width="9.42578125" style="10" customWidth="1"/>
    <col min="12550" max="12800" width="9.140625" style="10"/>
    <col min="12801" max="12801" width="20.85546875" style="10" customWidth="1"/>
    <col min="12802" max="12802" width="48.5703125" style="10" customWidth="1"/>
    <col min="12803" max="12803" width="10.28515625" style="10" customWidth="1"/>
    <col min="12804" max="12804" width="10.5703125" style="10" customWidth="1"/>
    <col min="12805" max="12805" width="9.42578125" style="10" customWidth="1"/>
    <col min="12806" max="13056" width="9.140625" style="10"/>
    <col min="13057" max="13057" width="20.85546875" style="10" customWidth="1"/>
    <col min="13058" max="13058" width="48.5703125" style="10" customWidth="1"/>
    <col min="13059" max="13059" width="10.28515625" style="10" customWidth="1"/>
    <col min="13060" max="13060" width="10.5703125" style="10" customWidth="1"/>
    <col min="13061" max="13061" width="9.42578125" style="10" customWidth="1"/>
    <col min="13062" max="13312" width="9.140625" style="10"/>
    <col min="13313" max="13313" width="20.85546875" style="10" customWidth="1"/>
    <col min="13314" max="13314" width="48.5703125" style="10" customWidth="1"/>
    <col min="13315" max="13315" width="10.28515625" style="10" customWidth="1"/>
    <col min="13316" max="13316" width="10.5703125" style="10" customWidth="1"/>
    <col min="13317" max="13317" width="9.42578125" style="10" customWidth="1"/>
    <col min="13318" max="13568" width="9.140625" style="10"/>
    <col min="13569" max="13569" width="20.85546875" style="10" customWidth="1"/>
    <col min="13570" max="13570" width="48.5703125" style="10" customWidth="1"/>
    <col min="13571" max="13571" width="10.28515625" style="10" customWidth="1"/>
    <col min="13572" max="13572" width="10.5703125" style="10" customWidth="1"/>
    <col min="13573" max="13573" width="9.42578125" style="10" customWidth="1"/>
    <col min="13574" max="13824" width="9.140625" style="10"/>
    <col min="13825" max="13825" width="20.85546875" style="10" customWidth="1"/>
    <col min="13826" max="13826" width="48.5703125" style="10" customWidth="1"/>
    <col min="13827" max="13827" width="10.28515625" style="10" customWidth="1"/>
    <col min="13828" max="13828" width="10.5703125" style="10" customWidth="1"/>
    <col min="13829" max="13829" width="9.42578125" style="10" customWidth="1"/>
    <col min="13830" max="14080" width="9.140625" style="10"/>
    <col min="14081" max="14081" width="20.85546875" style="10" customWidth="1"/>
    <col min="14082" max="14082" width="48.5703125" style="10" customWidth="1"/>
    <col min="14083" max="14083" width="10.28515625" style="10" customWidth="1"/>
    <col min="14084" max="14084" width="10.5703125" style="10" customWidth="1"/>
    <col min="14085" max="14085" width="9.42578125" style="10" customWidth="1"/>
    <col min="14086" max="14336" width="9.140625" style="10"/>
    <col min="14337" max="14337" width="20.85546875" style="10" customWidth="1"/>
    <col min="14338" max="14338" width="48.5703125" style="10" customWidth="1"/>
    <col min="14339" max="14339" width="10.28515625" style="10" customWidth="1"/>
    <col min="14340" max="14340" width="10.5703125" style="10" customWidth="1"/>
    <col min="14341" max="14341" width="9.42578125" style="10" customWidth="1"/>
    <col min="14342" max="14592" width="9.140625" style="10"/>
    <col min="14593" max="14593" width="20.85546875" style="10" customWidth="1"/>
    <col min="14594" max="14594" width="48.5703125" style="10" customWidth="1"/>
    <col min="14595" max="14595" width="10.28515625" style="10" customWidth="1"/>
    <col min="14596" max="14596" width="10.5703125" style="10" customWidth="1"/>
    <col min="14597" max="14597" width="9.42578125" style="10" customWidth="1"/>
    <col min="14598" max="14848" width="9.140625" style="10"/>
    <col min="14849" max="14849" width="20.85546875" style="10" customWidth="1"/>
    <col min="14850" max="14850" width="48.5703125" style="10" customWidth="1"/>
    <col min="14851" max="14851" width="10.28515625" style="10" customWidth="1"/>
    <col min="14852" max="14852" width="10.5703125" style="10" customWidth="1"/>
    <col min="14853" max="14853" width="9.42578125" style="10" customWidth="1"/>
    <col min="14854" max="15104" width="9.140625" style="10"/>
    <col min="15105" max="15105" width="20.85546875" style="10" customWidth="1"/>
    <col min="15106" max="15106" width="48.5703125" style="10" customWidth="1"/>
    <col min="15107" max="15107" width="10.28515625" style="10" customWidth="1"/>
    <col min="15108" max="15108" width="10.5703125" style="10" customWidth="1"/>
    <col min="15109" max="15109" width="9.42578125" style="10" customWidth="1"/>
    <col min="15110" max="15360" width="9.140625" style="10"/>
    <col min="15361" max="15361" width="20.85546875" style="10" customWidth="1"/>
    <col min="15362" max="15362" width="48.5703125" style="10" customWidth="1"/>
    <col min="15363" max="15363" width="10.28515625" style="10" customWidth="1"/>
    <col min="15364" max="15364" width="10.5703125" style="10" customWidth="1"/>
    <col min="15365" max="15365" width="9.42578125" style="10" customWidth="1"/>
    <col min="15366" max="15616" width="9.140625" style="10"/>
    <col min="15617" max="15617" width="20.85546875" style="10" customWidth="1"/>
    <col min="15618" max="15618" width="48.5703125" style="10" customWidth="1"/>
    <col min="15619" max="15619" width="10.28515625" style="10" customWidth="1"/>
    <col min="15620" max="15620" width="10.5703125" style="10" customWidth="1"/>
    <col min="15621" max="15621" width="9.42578125" style="10" customWidth="1"/>
    <col min="15622" max="15872" width="9.140625" style="10"/>
    <col min="15873" max="15873" width="20.85546875" style="10" customWidth="1"/>
    <col min="15874" max="15874" width="48.5703125" style="10" customWidth="1"/>
    <col min="15875" max="15875" width="10.28515625" style="10" customWidth="1"/>
    <col min="15876" max="15876" width="10.5703125" style="10" customWidth="1"/>
    <col min="15877" max="15877" width="9.42578125" style="10" customWidth="1"/>
    <col min="15878" max="16128" width="9.140625" style="10"/>
    <col min="16129" max="16129" width="20.85546875" style="10" customWidth="1"/>
    <col min="16130" max="16130" width="48.5703125" style="10" customWidth="1"/>
    <col min="16131" max="16131" width="10.28515625" style="10" customWidth="1"/>
    <col min="16132" max="16132" width="10.5703125" style="10" customWidth="1"/>
    <col min="16133" max="16133" width="9.42578125" style="10" customWidth="1"/>
    <col min="16134" max="16384" width="9.140625" style="10"/>
  </cols>
  <sheetData>
    <row r="1" spans="1:5" ht="14.25">
      <c r="C1" s="122" t="s">
        <v>108</v>
      </c>
      <c r="D1" s="122"/>
      <c r="E1" s="122"/>
    </row>
    <row r="2" spans="1:5" ht="15">
      <c r="C2" s="123" t="s">
        <v>310</v>
      </c>
      <c r="D2" s="123"/>
      <c r="E2" s="123"/>
    </row>
    <row r="3" spans="1:5" ht="15">
      <c r="C3" s="124" t="s">
        <v>83</v>
      </c>
      <c r="D3" s="124"/>
      <c r="E3" s="124"/>
    </row>
    <row r="4" spans="1:5" ht="15">
      <c r="C4" s="123" t="s">
        <v>331</v>
      </c>
      <c r="D4" s="123"/>
      <c r="E4" s="123"/>
    </row>
    <row r="5" spans="1:5">
      <c r="A5" s="126" t="s">
        <v>332</v>
      </c>
      <c r="B5" s="127"/>
      <c r="C5" s="127"/>
      <c r="D5" s="127"/>
      <c r="E5" s="127"/>
    </row>
    <row r="6" spans="1:5" ht="28.5" customHeight="1">
      <c r="A6" s="127"/>
      <c r="B6" s="127"/>
      <c r="C6" s="127"/>
      <c r="D6" s="127"/>
      <c r="E6" s="127"/>
    </row>
    <row r="7" spans="1:5">
      <c r="A7" s="128" t="s">
        <v>115</v>
      </c>
      <c r="B7" s="125" t="s">
        <v>109</v>
      </c>
      <c r="C7" s="130" t="s">
        <v>333</v>
      </c>
      <c r="D7" s="130" t="s">
        <v>334</v>
      </c>
      <c r="E7" s="130" t="s">
        <v>282</v>
      </c>
    </row>
    <row r="8" spans="1:5">
      <c r="A8" s="129"/>
      <c r="B8" s="125"/>
      <c r="C8" s="131"/>
      <c r="D8" s="131"/>
      <c r="E8" s="131"/>
    </row>
    <row r="9" spans="1:5" ht="15">
      <c r="A9" s="70">
        <v>1</v>
      </c>
      <c r="B9" s="70">
        <v>2</v>
      </c>
      <c r="C9" s="70">
        <v>3</v>
      </c>
      <c r="D9" s="70">
        <v>4</v>
      </c>
      <c r="E9" s="70">
        <v>5</v>
      </c>
    </row>
    <row r="10" spans="1:5" ht="42.75">
      <c r="A10" s="71" t="s">
        <v>69</v>
      </c>
      <c r="B10" s="72" t="s">
        <v>111</v>
      </c>
      <c r="C10" s="73">
        <f>C11</f>
        <v>23042.2</v>
      </c>
      <c r="D10" s="73">
        <f>D11</f>
        <v>6912.66</v>
      </c>
      <c r="E10" s="73">
        <f t="shared" ref="E10:E24" si="0">D10/C10*100</f>
        <v>30</v>
      </c>
    </row>
    <row r="11" spans="1:5" ht="30">
      <c r="A11" s="74" t="s">
        <v>69</v>
      </c>
      <c r="B11" s="11" t="s">
        <v>112</v>
      </c>
      <c r="C11" s="68">
        <f>'[1]приложение 2 на 2024 '!C39</f>
        <v>23042.2</v>
      </c>
      <c r="D11" s="68">
        <f>'[1]приложение 2 на 2024 '!D39</f>
        <v>6912.66</v>
      </c>
      <c r="E11" s="68">
        <f t="shared" si="0"/>
        <v>30</v>
      </c>
    </row>
    <row r="12" spans="1:5" ht="42.75">
      <c r="A12" s="71" t="s">
        <v>174</v>
      </c>
      <c r="B12" s="72" t="s">
        <v>72</v>
      </c>
      <c r="C12" s="73">
        <f>SUM(C13:C21)</f>
        <v>44142.305570000004</v>
      </c>
      <c r="D12" s="73">
        <f>SUM(D13:D21)</f>
        <v>5295.4739900000004</v>
      </c>
      <c r="E12" s="73">
        <f t="shared" si="0"/>
        <v>11.996369291591581</v>
      </c>
    </row>
    <row r="13" spans="1:5" ht="120">
      <c r="A13" s="148" t="s">
        <v>321</v>
      </c>
      <c r="B13" s="149" t="str">
        <f>'[1]приложение 2 на 2024 '!B41</f>
        <v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КЦ 1044</v>
      </c>
      <c r="C13" s="82">
        <f>'[1]приложение 2 на 2024 '!C41</f>
        <v>10349.36414</v>
      </c>
      <c r="D13" s="82">
        <f>'[1]приложение 2 на 2024 '!D41</f>
        <v>0</v>
      </c>
      <c r="E13" s="82">
        <f t="shared" si="0"/>
        <v>0</v>
      </c>
    </row>
    <row r="14" spans="1:5" ht="44.25">
      <c r="A14" s="74" t="s">
        <v>172</v>
      </c>
      <c r="B14" s="11" t="s">
        <v>335</v>
      </c>
      <c r="C14" s="82">
        <f>'[1]приложение 2 на 2024 '!C42</f>
        <v>8000</v>
      </c>
      <c r="D14" s="68">
        <f>'[1]приложение 2 на 2024 '!D42</f>
        <v>2399.9999899999998</v>
      </c>
      <c r="E14" s="68">
        <f t="shared" si="0"/>
        <v>29.999999875</v>
      </c>
    </row>
    <row r="15" spans="1:5" ht="15">
      <c r="A15" s="43" t="s">
        <v>73</v>
      </c>
      <c r="B15" s="4" t="s">
        <v>324</v>
      </c>
      <c r="C15" s="82">
        <f>'[1]приложение 2 на 2024 '!C43</f>
        <v>158.81</v>
      </c>
      <c r="D15" s="68">
        <f>'[1]приложение 2 на 2024 '!D43</f>
        <v>0</v>
      </c>
      <c r="E15" s="68">
        <f t="shared" si="0"/>
        <v>0</v>
      </c>
    </row>
    <row r="16" spans="1:5" ht="15">
      <c r="A16" s="74" t="s">
        <v>73</v>
      </c>
      <c r="B16" s="11" t="s">
        <v>304</v>
      </c>
      <c r="C16" s="82">
        <f>'[1]приложение 2 на 2024 '!C45</f>
        <v>512.63143000000002</v>
      </c>
      <c r="D16" s="68">
        <f>'[1]приложение 2 на 2024 '!D45</f>
        <v>0</v>
      </c>
      <c r="E16" s="68">
        <f t="shared" si="0"/>
        <v>0</v>
      </c>
    </row>
    <row r="17" spans="1:5" ht="15">
      <c r="A17" s="74" t="s">
        <v>73</v>
      </c>
      <c r="B17" s="11" t="s">
        <v>303</v>
      </c>
      <c r="C17" s="82">
        <f>'[1]приложение 2 на 2024 '!C44</f>
        <v>1981.9</v>
      </c>
      <c r="D17" s="68">
        <f>'[1]приложение 2 на 2024 '!D44</f>
        <v>495.47399999999999</v>
      </c>
      <c r="E17" s="68">
        <f t="shared" si="0"/>
        <v>24.999949543367475</v>
      </c>
    </row>
    <row r="18" spans="1:5" ht="15">
      <c r="A18" s="74" t="s">
        <v>73</v>
      </c>
      <c r="B18" s="11" t="s">
        <v>336</v>
      </c>
      <c r="C18" s="82">
        <f>'[1]приложение 2 на 2024 '!C47</f>
        <v>8000</v>
      </c>
      <c r="D18" s="68">
        <f>'[1]приложение 2 на 2024 '!D47</f>
        <v>2400</v>
      </c>
      <c r="E18" s="68">
        <f t="shared" si="0"/>
        <v>30</v>
      </c>
    </row>
    <row r="19" spans="1:5" ht="15">
      <c r="A19" s="74" t="s">
        <v>73</v>
      </c>
      <c r="B19" s="11" t="s">
        <v>305</v>
      </c>
      <c r="C19" s="82">
        <f>'[1]приложение 2 на 2024 '!C46</f>
        <v>1020.4</v>
      </c>
      <c r="D19" s="68">
        <f>'[1]приложение 2 на 2024 '!D46</f>
        <v>0</v>
      </c>
      <c r="E19" s="68">
        <f t="shared" si="0"/>
        <v>0</v>
      </c>
    </row>
    <row r="20" spans="1:5" ht="15">
      <c r="A20" s="74" t="s">
        <v>73</v>
      </c>
      <c r="B20" s="11" t="s">
        <v>306</v>
      </c>
      <c r="C20" s="82">
        <f>'[1]приложение 2 на 2024 '!C48</f>
        <v>896.9</v>
      </c>
      <c r="D20" s="68">
        <f>'[1]приложение 2 на 2024 '!D48</f>
        <v>0</v>
      </c>
      <c r="E20" s="68">
        <f t="shared" si="0"/>
        <v>0</v>
      </c>
    </row>
    <row r="21" spans="1:5" ht="29.25">
      <c r="A21" s="43" t="s">
        <v>73</v>
      </c>
      <c r="B21" s="76" t="s">
        <v>337</v>
      </c>
      <c r="C21" s="82">
        <f>'[1]приложение 2 на 2024 '!C49</f>
        <v>13222.3</v>
      </c>
      <c r="D21" s="82">
        <f>'[1]приложение 2 на 2024 '!D49</f>
        <v>0</v>
      </c>
      <c r="E21" s="68">
        <f t="shared" si="0"/>
        <v>0</v>
      </c>
    </row>
    <row r="22" spans="1:5">
      <c r="A22" s="75" t="s">
        <v>173</v>
      </c>
      <c r="B22" s="69" t="s">
        <v>75</v>
      </c>
      <c r="C22" s="73">
        <f>C23+C24</f>
        <v>349.91999999999996</v>
      </c>
      <c r="D22" s="73">
        <f>SUM(D23:D24)</f>
        <v>90.11999999999999</v>
      </c>
      <c r="E22" s="73">
        <f t="shared" si="0"/>
        <v>25.754458161865568</v>
      </c>
    </row>
    <row r="23" spans="1:5" ht="45">
      <c r="A23" s="74" t="s">
        <v>76</v>
      </c>
      <c r="B23" s="11" t="s">
        <v>113</v>
      </c>
      <c r="C23" s="68">
        <f>'[1]приложение 2 на 2024 '!C51</f>
        <v>3.52</v>
      </c>
      <c r="D23" s="68">
        <f>'[1]приложение 2 на 2024 '!D51</f>
        <v>3.52</v>
      </c>
      <c r="E23" s="68">
        <f t="shared" si="0"/>
        <v>100</v>
      </c>
    </row>
    <row r="24" spans="1:5" ht="60">
      <c r="A24" s="76" t="s">
        <v>210</v>
      </c>
      <c r="B24" s="76" t="s">
        <v>77</v>
      </c>
      <c r="C24" s="77">
        <f>'[1]приложение 2 на 2024 '!C52</f>
        <v>346.4</v>
      </c>
      <c r="D24" s="77">
        <f>'[1]приложение 2 на 2024 '!D52</f>
        <v>86.6</v>
      </c>
      <c r="E24" s="68">
        <f t="shared" si="0"/>
        <v>25</v>
      </c>
    </row>
    <row r="25" spans="1:5" ht="42.75">
      <c r="A25" s="107" t="s">
        <v>79</v>
      </c>
      <c r="B25" s="108" t="s">
        <v>80</v>
      </c>
      <c r="C25" s="73">
        <f>SUM(C26:C28)</f>
        <v>5470</v>
      </c>
      <c r="D25" s="73">
        <f>SUM(D26:D28)</f>
        <v>1551</v>
      </c>
      <c r="E25" s="73">
        <f>D25/C25*100</f>
        <v>28.354661791590495</v>
      </c>
    </row>
    <row r="26" spans="1:5" ht="25.5">
      <c r="A26" s="43" t="s">
        <v>79</v>
      </c>
      <c r="B26" s="4" t="s">
        <v>328</v>
      </c>
      <c r="C26" s="82">
        <f>'[1]приложение 2 на 2024 '!C54</f>
        <v>0</v>
      </c>
      <c r="D26" s="82">
        <f>'[1]приложение 2 на 2024 '!D54</f>
        <v>1551</v>
      </c>
      <c r="E26" s="82">
        <f>'[1]приложение 2 на 2024 '!E54</f>
        <v>30</v>
      </c>
    </row>
    <row r="27" spans="1:5" ht="38.25">
      <c r="A27" s="43" t="s">
        <v>79</v>
      </c>
      <c r="B27" s="4" t="s">
        <v>302</v>
      </c>
      <c r="C27" s="82">
        <f>'[1]приложение 2 на 2024 '!C55</f>
        <v>5170</v>
      </c>
      <c r="D27" s="82">
        <f>'[1]приложение 2 на 2024 '!D55</f>
        <v>0</v>
      </c>
      <c r="E27" s="82"/>
    </row>
    <row r="28" spans="1:5" ht="45">
      <c r="A28" s="80" t="s">
        <v>79</v>
      </c>
      <c r="B28" s="81" t="s">
        <v>80</v>
      </c>
      <c r="C28" s="82">
        <f>'[1]приложение 2 на 2024 '!C56</f>
        <v>300</v>
      </c>
      <c r="D28" s="82">
        <f>'[1]приложение 2 на 2024 '!D56</f>
        <v>0</v>
      </c>
      <c r="E28" s="82">
        <f>D28/C28*100</f>
        <v>0</v>
      </c>
    </row>
    <row r="29" spans="1:5" ht="14.25">
      <c r="A29" s="78"/>
      <c r="B29" s="79" t="s">
        <v>114</v>
      </c>
      <c r="C29" s="73">
        <f>C25+C22+C12+C10</f>
        <v>73004.425570000007</v>
      </c>
      <c r="D29" s="73">
        <f>D25+D22+D12+D10</f>
        <v>13849.253990000001</v>
      </c>
      <c r="E29" s="73">
        <f>D29/C29*100</f>
        <v>18.970430740148348</v>
      </c>
    </row>
    <row r="30" spans="1:5">
      <c r="A30"/>
      <c r="B30"/>
      <c r="C30"/>
    </row>
    <row r="31" spans="1:5">
      <c r="A31"/>
      <c r="B31"/>
      <c r="C31"/>
    </row>
    <row r="32" spans="1:5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</sheetData>
  <mergeCells count="10">
    <mergeCell ref="A7:A8"/>
    <mergeCell ref="B7:B8"/>
    <mergeCell ref="C7:C8"/>
    <mergeCell ref="D7:D8"/>
    <mergeCell ref="E7:E8"/>
    <mergeCell ref="C1:E1"/>
    <mergeCell ref="C2:E2"/>
    <mergeCell ref="C3:E3"/>
    <mergeCell ref="C4:E4"/>
    <mergeCell ref="A5:E6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5"/>
  <sheetViews>
    <sheetView topLeftCell="A22" workbookViewId="0">
      <selection activeCell="E35" sqref="E35"/>
    </sheetView>
  </sheetViews>
  <sheetFormatPr defaultRowHeight="12.75"/>
  <cols>
    <col min="1" max="1" width="36.140625" customWidth="1"/>
    <col min="2" max="3" width="9.140625" style="13" customWidth="1"/>
    <col min="4" max="4" width="12.7109375" style="13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>
      <c r="B1" s="93" t="s">
        <v>294</v>
      </c>
      <c r="C1" s="93"/>
      <c r="D1" s="93"/>
    </row>
    <row r="2" spans="1:6" ht="18.75">
      <c r="B2" s="94" t="s">
        <v>310</v>
      </c>
      <c r="C2" s="94"/>
      <c r="D2" s="94"/>
    </row>
    <row r="3" spans="1:6" ht="18.75">
      <c r="B3" s="94" t="s">
        <v>83</v>
      </c>
      <c r="C3" s="94"/>
      <c r="D3" s="94"/>
    </row>
    <row r="4" spans="1:6" ht="18.75">
      <c r="B4" s="94" t="s">
        <v>338</v>
      </c>
      <c r="C4" s="94"/>
      <c r="D4" s="94"/>
    </row>
    <row r="5" spans="1:6" ht="66" customHeight="1" thickBot="1">
      <c r="A5" s="132" t="s">
        <v>339</v>
      </c>
      <c r="B5" s="132"/>
      <c r="C5" s="132"/>
      <c r="D5" s="132"/>
      <c r="E5" s="132"/>
      <c r="F5" s="132"/>
    </row>
    <row r="6" spans="1:6" s="32" customFormat="1" ht="42.75" customHeight="1">
      <c r="A6" s="133" t="s">
        <v>3</v>
      </c>
      <c r="B6" s="135" t="s">
        <v>116</v>
      </c>
      <c r="C6" s="135" t="s">
        <v>116</v>
      </c>
      <c r="D6" s="135" t="s">
        <v>340</v>
      </c>
      <c r="E6" s="135" t="s">
        <v>314</v>
      </c>
      <c r="F6" s="138" t="s">
        <v>282</v>
      </c>
    </row>
    <row r="7" spans="1:6">
      <c r="A7" s="134"/>
      <c r="B7" s="136"/>
      <c r="C7" s="136"/>
      <c r="D7" s="137"/>
      <c r="E7" s="137"/>
      <c r="F7" s="139"/>
    </row>
    <row r="8" spans="1:6">
      <c r="A8" s="134"/>
      <c r="B8" s="136"/>
      <c r="C8" s="136"/>
      <c r="D8" s="137"/>
      <c r="E8" s="137"/>
      <c r="F8" s="139"/>
    </row>
    <row r="9" spans="1:6" ht="15" customHeight="1">
      <c r="A9" s="14" t="s">
        <v>117</v>
      </c>
      <c r="B9" s="15" t="s">
        <v>5</v>
      </c>
      <c r="C9" s="15"/>
      <c r="D9" s="24">
        <f>SUM(D10:D14)</f>
        <v>24394.14</v>
      </c>
      <c r="E9" s="24">
        <f>SUM(E10:E14)</f>
        <v>3605.85</v>
      </c>
      <c r="F9" s="21">
        <f>(E9/D9)*100</f>
        <v>14.781623783416837</v>
      </c>
    </row>
    <row r="10" spans="1:6" ht="30">
      <c r="A10" s="153" t="s">
        <v>118</v>
      </c>
      <c r="B10" s="37"/>
      <c r="C10" s="37" t="s">
        <v>7</v>
      </c>
      <c r="D10" s="36">
        <v>20912.12</v>
      </c>
      <c r="E10" s="36">
        <v>3260.07</v>
      </c>
      <c r="F10" s="113">
        <f t="shared" ref="F10:F14" si="0">(E10/D10)*100</f>
        <v>15.589380703630241</v>
      </c>
    </row>
    <row r="11" spans="1:6" ht="15">
      <c r="A11" s="153" t="s">
        <v>34</v>
      </c>
      <c r="B11" s="37"/>
      <c r="C11" s="37" t="s">
        <v>35</v>
      </c>
      <c r="D11" s="36">
        <v>574.79999999999995</v>
      </c>
      <c r="E11" s="36">
        <v>143.69999999999999</v>
      </c>
      <c r="F11" s="113">
        <f t="shared" si="0"/>
        <v>25</v>
      </c>
    </row>
    <row r="12" spans="1:6" ht="30">
      <c r="A12" s="153" t="s">
        <v>341</v>
      </c>
      <c r="B12" s="37"/>
      <c r="C12" s="37" t="s">
        <v>342</v>
      </c>
      <c r="D12" s="36">
        <v>1303.22</v>
      </c>
      <c r="E12" s="36">
        <v>54.95</v>
      </c>
      <c r="F12" s="113">
        <f t="shared" si="0"/>
        <v>4.2164791823329901</v>
      </c>
    </row>
    <row r="13" spans="1:6" ht="30">
      <c r="A13" s="153" t="s">
        <v>119</v>
      </c>
      <c r="B13" s="37"/>
      <c r="C13" s="37" t="s">
        <v>10</v>
      </c>
      <c r="D13" s="36">
        <v>1000</v>
      </c>
      <c r="E13" s="36">
        <v>0</v>
      </c>
      <c r="F13" s="113">
        <f t="shared" si="0"/>
        <v>0</v>
      </c>
    </row>
    <row r="14" spans="1:6" ht="30">
      <c r="A14" s="153" t="s">
        <v>13</v>
      </c>
      <c r="B14" s="37"/>
      <c r="C14" s="37" t="s">
        <v>12</v>
      </c>
      <c r="D14" s="36">
        <v>604</v>
      </c>
      <c r="E14" s="36">
        <v>147.13</v>
      </c>
      <c r="F14" s="113">
        <f t="shared" si="0"/>
        <v>24.359271523178808</v>
      </c>
    </row>
    <row r="15" spans="1:6" ht="15">
      <c r="A15" s="14" t="s">
        <v>120</v>
      </c>
      <c r="B15" s="15" t="s">
        <v>88</v>
      </c>
      <c r="C15" s="20"/>
      <c r="D15" s="24">
        <f>+D16</f>
        <v>346.4</v>
      </c>
      <c r="E15" s="24">
        <f>+E16</f>
        <v>65.12</v>
      </c>
      <c r="F15" s="21">
        <f>(E15/D15)*100</f>
        <v>18.799076212471132</v>
      </c>
    </row>
    <row r="16" spans="1:6" ht="45">
      <c r="A16" s="16" t="s">
        <v>121</v>
      </c>
      <c r="B16" s="17"/>
      <c r="C16" s="37" t="s">
        <v>27</v>
      </c>
      <c r="D16" s="36">
        <v>346.4</v>
      </c>
      <c r="E16" s="36">
        <v>65.12</v>
      </c>
      <c r="F16" s="114">
        <f>(E16/D16)*100</f>
        <v>18.799076212471132</v>
      </c>
    </row>
    <row r="17" spans="1:6" ht="42.75">
      <c r="A17" s="14" t="s">
        <v>122</v>
      </c>
      <c r="B17" s="15" t="s">
        <v>23</v>
      </c>
      <c r="C17" s="15"/>
      <c r="D17" s="24">
        <f>D18</f>
        <v>500</v>
      </c>
      <c r="E17" s="24">
        <f>E18</f>
        <v>25</v>
      </c>
      <c r="F17" s="21">
        <f t="shared" ref="F17:F34" si="1">(E17/D17)*100</f>
        <v>5</v>
      </c>
    </row>
    <row r="18" spans="1:6" ht="15">
      <c r="A18" s="22" t="s">
        <v>91</v>
      </c>
      <c r="B18" s="23"/>
      <c r="C18" s="17" t="s">
        <v>31</v>
      </c>
      <c r="D18" s="19">
        <v>500</v>
      </c>
      <c r="E18" s="19">
        <v>25</v>
      </c>
      <c r="F18" s="18">
        <f t="shared" si="1"/>
        <v>5</v>
      </c>
    </row>
    <row r="19" spans="1:6" ht="15">
      <c r="A19" s="14" t="s">
        <v>123</v>
      </c>
      <c r="B19" s="15" t="s">
        <v>93</v>
      </c>
      <c r="C19" s="20"/>
      <c r="D19" s="24">
        <f>SUM(D20:D21)</f>
        <v>42867.66</v>
      </c>
      <c r="E19" s="24">
        <f>SUM(E20:E21)</f>
        <v>2652</v>
      </c>
      <c r="F19" s="21">
        <f t="shared" si="1"/>
        <v>6.1864818373571122</v>
      </c>
    </row>
    <row r="20" spans="1:6" ht="15">
      <c r="A20" s="153" t="s">
        <v>124</v>
      </c>
      <c r="B20" s="37"/>
      <c r="C20" s="37" t="s">
        <v>24</v>
      </c>
      <c r="D20" s="152">
        <v>40362.660000000003</v>
      </c>
      <c r="E20" s="152">
        <v>2616</v>
      </c>
      <c r="F20" s="113">
        <f t="shared" si="1"/>
        <v>6.4812378569697833</v>
      </c>
    </row>
    <row r="21" spans="1:6" ht="30">
      <c r="A21" s="153" t="s">
        <v>95</v>
      </c>
      <c r="B21" s="37"/>
      <c r="C21" s="37" t="s">
        <v>14</v>
      </c>
      <c r="D21" s="152">
        <v>2505</v>
      </c>
      <c r="E21" s="152">
        <v>36</v>
      </c>
      <c r="F21" s="113">
        <f t="shared" si="1"/>
        <v>1.437125748502994</v>
      </c>
    </row>
    <row r="22" spans="1:6" ht="28.5">
      <c r="A22" s="26" t="s">
        <v>125</v>
      </c>
      <c r="B22" s="24" t="s">
        <v>25</v>
      </c>
      <c r="C22" s="24"/>
      <c r="D22" s="24">
        <f>SUM(D23:D25)</f>
        <v>44531.23</v>
      </c>
      <c r="E22" s="24">
        <f>SUM(E23:E25)</f>
        <v>10979.83</v>
      </c>
      <c r="F22" s="21">
        <f t="shared" si="1"/>
        <v>24.656471424660847</v>
      </c>
    </row>
    <row r="23" spans="1:6" ht="15">
      <c r="A23" s="16" t="s">
        <v>97</v>
      </c>
      <c r="B23" s="17"/>
      <c r="C23" s="17" t="s">
        <v>15</v>
      </c>
      <c r="D23" s="95">
        <v>2276.0300000000002</v>
      </c>
      <c r="E23" s="95">
        <v>288.32</v>
      </c>
      <c r="F23" s="25">
        <f t="shared" si="1"/>
        <v>12.667671340008699</v>
      </c>
    </row>
    <row r="24" spans="1:6" ht="15">
      <c r="A24" s="16" t="s">
        <v>98</v>
      </c>
      <c r="B24" s="17"/>
      <c r="C24" s="17" t="s">
        <v>28</v>
      </c>
      <c r="D24" s="95">
        <v>238.22</v>
      </c>
      <c r="E24" s="95">
        <v>44.02</v>
      </c>
      <c r="F24" s="25">
        <f t="shared" si="1"/>
        <v>18.478717152212244</v>
      </c>
    </row>
    <row r="25" spans="1:6" ht="15">
      <c r="A25" s="16" t="s">
        <v>99</v>
      </c>
      <c r="B25" s="17"/>
      <c r="C25" s="17" t="s">
        <v>16</v>
      </c>
      <c r="D25" s="95">
        <v>42016.98</v>
      </c>
      <c r="E25" s="95">
        <v>10647.49</v>
      </c>
      <c r="F25" s="25">
        <f t="shared" si="1"/>
        <v>25.340921694038933</v>
      </c>
    </row>
    <row r="26" spans="1:6" ht="14.25">
      <c r="A26" s="26" t="s">
        <v>126</v>
      </c>
      <c r="B26" s="24" t="s">
        <v>29</v>
      </c>
      <c r="C26" s="24"/>
      <c r="D26" s="24">
        <f>SUM(D27:D28)</f>
        <v>1017.43</v>
      </c>
      <c r="E26" s="24">
        <f>SUM(E27:E28)</f>
        <v>23.7</v>
      </c>
      <c r="F26" s="21">
        <f t="shared" si="1"/>
        <v>2.3293985827034782</v>
      </c>
    </row>
    <row r="27" spans="1:6" ht="45">
      <c r="A27" s="150" t="s">
        <v>343</v>
      </c>
      <c r="B27" s="151"/>
      <c r="C27" s="37" t="s">
        <v>344</v>
      </c>
      <c r="D27" s="152">
        <v>100</v>
      </c>
      <c r="E27" s="152">
        <v>19.63</v>
      </c>
      <c r="F27" s="113">
        <f>E27/D27*100</f>
        <v>19.63</v>
      </c>
    </row>
    <row r="28" spans="1:6" ht="30">
      <c r="A28" s="46" t="s">
        <v>101</v>
      </c>
      <c r="B28" s="19"/>
      <c r="C28" s="47" t="s">
        <v>17</v>
      </c>
      <c r="D28" s="47">
        <v>917.43</v>
      </c>
      <c r="E28" s="47">
        <v>4.07</v>
      </c>
      <c r="F28" s="48">
        <f t="shared" si="1"/>
        <v>0.44363057671974981</v>
      </c>
    </row>
    <row r="29" spans="1:6" ht="28.5">
      <c r="A29" s="14" t="s">
        <v>127</v>
      </c>
      <c r="B29" s="15" t="s">
        <v>18</v>
      </c>
      <c r="C29" s="15"/>
      <c r="D29" s="24">
        <f>D30</f>
        <v>19911.810000000001</v>
      </c>
      <c r="E29" s="24">
        <f t="shared" ref="E29" si="2">E30</f>
        <v>2910.46</v>
      </c>
      <c r="F29" s="21">
        <f t="shared" si="1"/>
        <v>14.61675257045944</v>
      </c>
    </row>
    <row r="30" spans="1:6" ht="15">
      <c r="A30" s="27" t="s">
        <v>128</v>
      </c>
      <c r="B30" s="28"/>
      <c r="C30" s="17" t="s">
        <v>19</v>
      </c>
      <c r="D30" s="19">
        <v>19911.810000000001</v>
      </c>
      <c r="E30" s="19">
        <v>2910.46</v>
      </c>
      <c r="F30" s="18">
        <f t="shared" si="1"/>
        <v>14.61675257045944</v>
      </c>
    </row>
    <row r="31" spans="1:6" ht="15">
      <c r="A31" s="14" t="s">
        <v>129</v>
      </c>
      <c r="B31" s="15" t="s">
        <v>22</v>
      </c>
      <c r="C31" s="20"/>
      <c r="D31" s="24">
        <f>SUM(D32:D32)</f>
        <v>941.37</v>
      </c>
      <c r="E31" s="24">
        <f>SUM(E32:E32)</f>
        <v>249.05</v>
      </c>
      <c r="F31" s="21">
        <f t="shared" si="1"/>
        <v>26.456122459819202</v>
      </c>
    </row>
    <row r="32" spans="1:6" ht="30">
      <c r="A32" s="49" t="s">
        <v>130</v>
      </c>
      <c r="B32" s="50"/>
      <c r="C32" s="51" t="s">
        <v>20</v>
      </c>
      <c r="D32" s="47">
        <v>941.37</v>
      </c>
      <c r="E32" s="47">
        <v>249.05</v>
      </c>
      <c r="F32" s="48">
        <f t="shared" si="1"/>
        <v>26.456122459819202</v>
      </c>
    </row>
    <row r="33" spans="1:6" ht="28.5">
      <c r="A33" s="14" t="s">
        <v>131</v>
      </c>
      <c r="B33" s="15" t="s">
        <v>106</v>
      </c>
      <c r="C33" s="15"/>
      <c r="D33" s="24">
        <f>+D34</f>
        <v>1000</v>
      </c>
      <c r="E33" s="24">
        <f>E34</f>
        <v>222.52</v>
      </c>
      <c r="F33" s="21">
        <f t="shared" si="1"/>
        <v>22.252000000000002</v>
      </c>
    </row>
    <row r="34" spans="1:6" ht="15">
      <c r="A34" s="16" t="s">
        <v>132</v>
      </c>
      <c r="B34" s="17"/>
      <c r="C34" s="17" t="s">
        <v>33</v>
      </c>
      <c r="D34" s="19">
        <v>1000</v>
      </c>
      <c r="E34" s="19">
        <v>222.52</v>
      </c>
      <c r="F34" s="18">
        <f t="shared" si="1"/>
        <v>22.252000000000002</v>
      </c>
    </row>
    <row r="35" spans="1:6" ht="15" thickBot="1">
      <c r="A35" s="29" t="s">
        <v>133</v>
      </c>
      <c r="B35" s="30"/>
      <c r="C35" s="30"/>
      <c r="D35" s="96">
        <v>129510.03</v>
      </c>
      <c r="E35" s="96">
        <v>20733.54</v>
      </c>
      <c r="F35" s="31">
        <f>(E35/D35)*100</f>
        <v>16.009215656887736</v>
      </c>
    </row>
  </sheetData>
  <mergeCells count="7">
    <mergeCell ref="F6:F8"/>
    <mergeCell ref="A6:A8"/>
    <mergeCell ref="B6:B8"/>
    <mergeCell ref="C6:C8"/>
    <mergeCell ref="D6:D8"/>
    <mergeCell ref="E6:E8"/>
    <mergeCell ref="A5:F5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K169"/>
  <sheetViews>
    <sheetView topLeftCell="A163" zoomScaleNormal="100" workbookViewId="0">
      <selection activeCell="J169" sqref="J169"/>
    </sheetView>
  </sheetViews>
  <sheetFormatPr defaultColWidth="8.85546875" defaultRowHeight="12.75"/>
  <cols>
    <col min="1" max="1" width="33" style="1" customWidth="1"/>
    <col min="2" max="2" width="5.7109375" style="1" customWidth="1"/>
    <col min="3" max="3" width="5.28515625" style="1" customWidth="1"/>
    <col min="4" max="4" width="8.7109375" style="1" customWidth="1"/>
    <col min="5" max="5" width="6.85546875" style="1" bestFit="1" customWidth="1"/>
    <col min="6" max="6" width="5.5703125" style="112" bestFit="1" customWidth="1"/>
    <col min="7" max="7" width="7.5703125" style="112" bestFit="1" customWidth="1"/>
    <col min="8" max="8" width="11.42578125" style="112" bestFit="1" customWidth="1"/>
    <col min="9" max="9" width="13.710937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1" ht="15.75">
      <c r="A1" s="2"/>
      <c r="B1" s="2"/>
      <c r="C1" s="2"/>
      <c r="D1" s="2"/>
      <c r="E1" s="2"/>
      <c r="I1" s="117" t="s">
        <v>292</v>
      </c>
      <c r="J1" s="118"/>
      <c r="K1" s="118"/>
    </row>
    <row r="2" spans="1:11" ht="15.75">
      <c r="A2" s="2"/>
      <c r="B2" s="2"/>
      <c r="C2" s="2"/>
      <c r="D2" s="2"/>
      <c r="E2" s="2"/>
      <c r="I2" s="117" t="s">
        <v>310</v>
      </c>
      <c r="J2" s="118"/>
      <c r="K2" s="118"/>
    </row>
    <row r="3" spans="1:11" ht="15.75">
      <c r="A3" s="2"/>
      <c r="B3" s="2"/>
      <c r="C3" s="2"/>
      <c r="D3" s="2"/>
      <c r="E3" s="2"/>
      <c r="I3" s="117" t="s">
        <v>83</v>
      </c>
      <c r="J3" s="118"/>
      <c r="K3" s="118"/>
    </row>
    <row r="4" spans="1:11" ht="15.75">
      <c r="A4" s="2"/>
      <c r="B4" s="2"/>
      <c r="C4" s="2"/>
      <c r="D4" s="2"/>
      <c r="E4" s="2"/>
      <c r="I4" s="117" t="s">
        <v>345</v>
      </c>
      <c r="J4" s="118"/>
      <c r="K4" s="118"/>
    </row>
    <row r="5" spans="1:11">
      <c r="A5" s="140" t="s">
        <v>346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spans="1:11" ht="36" customHeight="1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</row>
    <row r="7" spans="1:11" ht="42.75">
      <c r="A7" s="154" t="s">
        <v>212</v>
      </c>
      <c r="B7" s="155" t="s">
        <v>2</v>
      </c>
      <c r="C7" s="156"/>
      <c r="D7" s="156"/>
      <c r="E7" s="157"/>
      <c r="F7" s="154" t="s">
        <v>1</v>
      </c>
      <c r="G7" s="154" t="s">
        <v>136</v>
      </c>
      <c r="H7" s="154" t="s">
        <v>211</v>
      </c>
      <c r="I7" s="158" t="s">
        <v>347</v>
      </c>
      <c r="J7" s="158" t="s">
        <v>348</v>
      </c>
      <c r="K7" s="158" t="s">
        <v>282</v>
      </c>
    </row>
    <row r="8" spans="1:11" ht="47.25">
      <c r="A8" s="159" t="s">
        <v>213</v>
      </c>
      <c r="B8" s="83" t="s">
        <v>349</v>
      </c>
      <c r="C8" s="83" t="s">
        <v>350</v>
      </c>
      <c r="D8" s="83" t="s">
        <v>142</v>
      </c>
      <c r="E8" s="83" t="s">
        <v>351</v>
      </c>
      <c r="F8" s="160"/>
      <c r="G8" s="83"/>
      <c r="H8" s="83"/>
      <c r="I8" s="161">
        <f>I9+I43</f>
        <v>26996.160000000003</v>
      </c>
      <c r="J8" s="161">
        <f>J9+J43</f>
        <v>4041.1196</v>
      </c>
      <c r="K8" s="162">
        <f>J8/I8*100</f>
        <v>14.96923858800659</v>
      </c>
    </row>
    <row r="9" spans="1:11" ht="47.25">
      <c r="A9" s="163" t="s">
        <v>214</v>
      </c>
      <c r="B9" s="84" t="s">
        <v>352</v>
      </c>
      <c r="C9" s="84" t="s">
        <v>350</v>
      </c>
      <c r="D9" s="84" t="s">
        <v>142</v>
      </c>
      <c r="E9" s="84" t="s">
        <v>351</v>
      </c>
      <c r="F9" s="164"/>
      <c r="G9" s="84"/>
      <c r="H9" s="84"/>
      <c r="I9" s="165">
        <f>I10+I26</f>
        <v>20962.120000000003</v>
      </c>
      <c r="J9" s="165">
        <f>J10+J26</f>
        <v>3260.0695999999998</v>
      </c>
      <c r="K9" s="166">
        <f t="shared" ref="K9:K72" si="0">J9/I9*100</f>
        <v>15.55219414830179</v>
      </c>
    </row>
    <row r="10" spans="1:11" ht="63">
      <c r="A10" s="163" t="s">
        <v>217</v>
      </c>
      <c r="B10" s="84" t="s">
        <v>352</v>
      </c>
      <c r="C10" s="84" t="s">
        <v>353</v>
      </c>
      <c r="D10" s="84" t="s">
        <v>142</v>
      </c>
      <c r="E10" s="84" t="s">
        <v>351</v>
      </c>
      <c r="F10" s="164"/>
      <c r="G10" s="84"/>
      <c r="H10" s="84"/>
      <c r="I10" s="165">
        <f>I11</f>
        <v>3139.92</v>
      </c>
      <c r="J10" s="165">
        <f>J11</f>
        <v>605.27260000000001</v>
      </c>
      <c r="K10" s="166">
        <f t="shared" si="0"/>
        <v>19.276688578052944</v>
      </c>
    </row>
    <row r="11" spans="1:11" ht="47.25">
      <c r="A11" s="163" t="s">
        <v>218</v>
      </c>
      <c r="B11" s="84" t="s">
        <v>352</v>
      </c>
      <c r="C11" s="84" t="s">
        <v>353</v>
      </c>
      <c r="D11" s="84" t="s">
        <v>146</v>
      </c>
      <c r="E11" s="84" t="s">
        <v>351</v>
      </c>
      <c r="F11" s="164"/>
      <c r="G11" s="84"/>
      <c r="H11" s="84"/>
      <c r="I11" s="165">
        <f>I12+I14+I16+I18+I20+I22+I24</f>
        <v>3139.92</v>
      </c>
      <c r="J11" s="165">
        <f>J12+J14+J16+J18+J20+J22+J24</f>
        <v>605.27260000000001</v>
      </c>
      <c r="K11" s="166">
        <f t="shared" si="0"/>
        <v>19.276688578052944</v>
      </c>
    </row>
    <row r="12" spans="1:11" ht="47.25">
      <c r="A12" s="163" t="s">
        <v>151</v>
      </c>
      <c r="B12" s="84" t="s">
        <v>352</v>
      </c>
      <c r="C12" s="84" t="s">
        <v>353</v>
      </c>
      <c r="D12" s="84" t="s">
        <v>146</v>
      </c>
      <c r="E12" s="84" t="s">
        <v>354</v>
      </c>
      <c r="F12" s="164" t="s">
        <v>355</v>
      </c>
      <c r="G12" s="84"/>
      <c r="H12" s="84"/>
      <c r="I12" s="165">
        <f>I13</f>
        <v>716.3</v>
      </c>
      <c r="J12" s="165">
        <f>J13</f>
        <v>154.19800000000001</v>
      </c>
      <c r="K12" s="166">
        <f t="shared" si="0"/>
        <v>21.527013821024713</v>
      </c>
    </row>
    <row r="13" spans="1:11" ht="126">
      <c r="A13" s="163" t="s">
        <v>8</v>
      </c>
      <c r="B13" s="84" t="s">
        <v>352</v>
      </c>
      <c r="C13" s="84" t="s">
        <v>353</v>
      </c>
      <c r="D13" s="84" t="s">
        <v>146</v>
      </c>
      <c r="E13" s="84" t="s">
        <v>354</v>
      </c>
      <c r="F13" s="164" t="s">
        <v>355</v>
      </c>
      <c r="G13" s="84" t="s">
        <v>146</v>
      </c>
      <c r="H13" s="84" t="s">
        <v>143</v>
      </c>
      <c r="I13" s="165">
        <v>716.3</v>
      </c>
      <c r="J13" s="165">
        <v>154.19800000000001</v>
      </c>
      <c r="K13" s="166">
        <f t="shared" si="0"/>
        <v>21.527013821024713</v>
      </c>
    </row>
    <row r="14" spans="1:11" ht="31.5">
      <c r="A14" s="163" t="s">
        <v>141</v>
      </c>
      <c r="B14" s="84" t="s">
        <v>352</v>
      </c>
      <c r="C14" s="84" t="s">
        <v>353</v>
      </c>
      <c r="D14" s="84" t="s">
        <v>146</v>
      </c>
      <c r="E14" s="84" t="s">
        <v>354</v>
      </c>
      <c r="F14" s="164" t="s">
        <v>356</v>
      </c>
      <c r="G14" s="84"/>
      <c r="H14" s="84"/>
      <c r="I14" s="165">
        <f>I15</f>
        <v>1557</v>
      </c>
      <c r="J14" s="165">
        <f>J15</f>
        <v>236.90600000000001</v>
      </c>
      <c r="K14" s="166">
        <f t="shared" si="0"/>
        <v>15.215542710340399</v>
      </c>
    </row>
    <row r="15" spans="1:11" ht="126">
      <c r="A15" s="163" t="s">
        <v>8</v>
      </c>
      <c r="B15" s="84" t="s">
        <v>352</v>
      </c>
      <c r="C15" s="84" t="s">
        <v>353</v>
      </c>
      <c r="D15" s="84" t="s">
        <v>146</v>
      </c>
      <c r="E15" s="84" t="s">
        <v>354</v>
      </c>
      <c r="F15" s="164" t="s">
        <v>356</v>
      </c>
      <c r="G15" s="84" t="s">
        <v>146</v>
      </c>
      <c r="H15" s="84" t="s">
        <v>143</v>
      </c>
      <c r="I15" s="165">
        <v>1557</v>
      </c>
      <c r="J15" s="165">
        <v>236.90600000000001</v>
      </c>
      <c r="K15" s="166">
        <f t="shared" si="0"/>
        <v>15.215542710340399</v>
      </c>
    </row>
    <row r="16" spans="1:11" ht="31.5">
      <c r="A16" s="163" t="s">
        <v>149</v>
      </c>
      <c r="B16" s="84" t="s">
        <v>352</v>
      </c>
      <c r="C16" s="84" t="s">
        <v>353</v>
      </c>
      <c r="D16" s="84" t="s">
        <v>146</v>
      </c>
      <c r="E16" s="84" t="s">
        <v>354</v>
      </c>
      <c r="F16" s="164" t="s">
        <v>357</v>
      </c>
      <c r="G16" s="84"/>
      <c r="H16" s="84"/>
      <c r="I16" s="165">
        <f>I17</f>
        <v>720</v>
      </c>
      <c r="J16" s="165">
        <f>J17</f>
        <v>191.07300000000001</v>
      </c>
      <c r="K16" s="166">
        <f t="shared" si="0"/>
        <v>26.537916666666668</v>
      </c>
    </row>
    <row r="17" spans="1:11" ht="126">
      <c r="A17" s="163" t="s">
        <v>8</v>
      </c>
      <c r="B17" s="84" t="s">
        <v>352</v>
      </c>
      <c r="C17" s="84" t="s">
        <v>353</v>
      </c>
      <c r="D17" s="84" t="s">
        <v>146</v>
      </c>
      <c r="E17" s="84" t="s">
        <v>354</v>
      </c>
      <c r="F17" s="164" t="s">
        <v>357</v>
      </c>
      <c r="G17" s="84" t="s">
        <v>146</v>
      </c>
      <c r="H17" s="84" t="s">
        <v>143</v>
      </c>
      <c r="I17" s="165">
        <v>720</v>
      </c>
      <c r="J17" s="165">
        <v>191.07300000000001</v>
      </c>
      <c r="K17" s="166">
        <f t="shared" si="0"/>
        <v>26.537916666666668</v>
      </c>
    </row>
    <row r="18" spans="1:11" ht="15.75">
      <c r="A18" s="163" t="s">
        <v>30</v>
      </c>
      <c r="B18" s="84" t="s">
        <v>352</v>
      </c>
      <c r="C18" s="84" t="s">
        <v>353</v>
      </c>
      <c r="D18" s="84" t="s">
        <v>146</v>
      </c>
      <c r="E18" s="84" t="s">
        <v>354</v>
      </c>
      <c r="F18" s="164" t="s">
        <v>358</v>
      </c>
      <c r="G18" s="84"/>
      <c r="H18" s="84"/>
      <c r="I18" s="165">
        <f>I19</f>
        <v>50</v>
      </c>
      <c r="J18" s="165">
        <f>J19</f>
        <v>0</v>
      </c>
      <c r="K18" s="166">
        <f t="shared" si="0"/>
        <v>0</v>
      </c>
    </row>
    <row r="19" spans="1:11" ht="31.5">
      <c r="A19" s="163" t="s">
        <v>13</v>
      </c>
      <c r="B19" s="84" t="s">
        <v>352</v>
      </c>
      <c r="C19" s="84" t="s">
        <v>353</v>
      </c>
      <c r="D19" s="84" t="s">
        <v>146</v>
      </c>
      <c r="E19" s="84" t="s">
        <v>354</v>
      </c>
      <c r="F19" s="164" t="s">
        <v>358</v>
      </c>
      <c r="G19" s="84" t="s">
        <v>146</v>
      </c>
      <c r="H19" s="84" t="s">
        <v>162</v>
      </c>
      <c r="I19" s="165">
        <v>50</v>
      </c>
      <c r="J19" s="165">
        <v>0</v>
      </c>
      <c r="K19" s="166">
        <f t="shared" si="0"/>
        <v>0</v>
      </c>
    </row>
    <row r="20" spans="1:11" ht="15.75">
      <c r="A20" s="163" t="s">
        <v>359</v>
      </c>
      <c r="B20" s="84" t="s">
        <v>352</v>
      </c>
      <c r="C20" s="84" t="s">
        <v>353</v>
      </c>
      <c r="D20" s="84" t="s">
        <v>146</v>
      </c>
      <c r="E20" s="84" t="s">
        <v>354</v>
      </c>
      <c r="F20" s="164" t="s">
        <v>360</v>
      </c>
      <c r="G20" s="84"/>
      <c r="H20" s="84"/>
      <c r="I20" s="165">
        <f>I21</f>
        <v>23.1</v>
      </c>
      <c r="J20" s="165">
        <f>J21</f>
        <v>23.095600000000001</v>
      </c>
      <c r="K20" s="166">
        <f t="shared" si="0"/>
        <v>99.980952380952388</v>
      </c>
    </row>
    <row r="21" spans="1:11" ht="126">
      <c r="A21" s="163" t="s">
        <v>8</v>
      </c>
      <c r="B21" s="84" t="s">
        <v>352</v>
      </c>
      <c r="C21" s="84" t="s">
        <v>353</v>
      </c>
      <c r="D21" s="84" t="s">
        <v>146</v>
      </c>
      <c r="E21" s="84" t="s">
        <v>354</v>
      </c>
      <c r="F21" s="164" t="s">
        <v>360</v>
      </c>
      <c r="G21" s="84" t="s">
        <v>146</v>
      </c>
      <c r="H21" s="84" t="s">
        <v>143</v>
      </c>
      <c r="I21" s="165">
        <v>23.1</v>
      </c>
      <c r="J21" s="165">
        <v>23.095600000000001</v>
      </c>
      <c r="K21" s="166">
        <f t="shared" si="0"/>
        <v>99.980952380952388</v>
      </c>
    </row>
    <row r="22" spans="1:11" ht="31.5">
      <c r="A22" s="163" t="s">
        <v>141</v>
      </c>
      <c r="B22" s="84" t="s">
        <v>352</v>
      </c>
      <c r="C22" s="84" t="s">
        <v>353</v>
      </c>
      <c r="D22" s="84" t="s">
        <v>146</v>
      </c>
      <c r="E22" s="84" t="s">
        <v>361</v>
      </c>
      <c r="F22" s="164" t="s">
        <v>356</v>
      </c>
      <c r="G22" s="84"/>
      <c r="H22" s="84"/>
      <c r="I22" s="165">
        <f>I23</f>
        <v>70</v>
      </c>
      <c r="J22" s="165">
        <f>J23</f>
        <v>0</v>
      </c>
      <c r="K22" s="166">
        <f t="shared" si="0"/>
        <v>0</v>
      </c>
    </row>
    <row r="23" spans="1:11" ht="126">
      <c r="A23" s="163" t="s">
        <v>8</v>
      </c>
      <c r="B23" s="84" t="s">
        <v>352</v>
      </c>
      <c r="C23" s="84" t="s">
        <v>353</v>
      </c>
      <c r="D23" s="84" t="s">
        <v>146</v>
      </c>
      <c r="E23" s="84" t="s">
        <v>361</v>
      </c>
      <c r="F23" s="164" t="s">
        <v>356</v>
      </c>
      <c r="G23" s="84" t="s">
        <v>146</v>
      </c>
      <c r="H23" s="84" t="s">
        <v>143</v>
      </c>
      <c r="I23" s="165">
        <v>70</v>
      </c>
      <c r="J23" s="165">
        <v>0</v>
      </c>
      <c r="K23" s="166">
        <f t="shared" si="0"/>
        <v>0</v>
      </c>
    </row>
    <row r="24" spans="1:11" ht="31.5">
      <c r="A24" s="163" t="s">
        <v>141</v>
      </c>
      <c r="B24" s="84" t="s">
        <v>352</v>
      </c>
      <c r="C24" s="84" t="s">
        <v>353</v>
      </c>
      <c r="D24" s="84" t="s">
        <v>146</v>
      </c>
      <c r="E24" s="84" t="s">
        <v>362</v>
      </c>
      <c r="F24" s="164" t="s">
        <v>356</v>
      </c>
      <c r="G24" s="84"/>
      <c r="H24" s="84"/>
      <c r="I24" s="165">
        <f>I25</f>
        <v>3.52</v>
      </c>
      <c r="J24" s="165">
        <f>J25</f>
        <v>0</v>
      </c>
      <c r="K24" s="166">
        <f t="shared" si="0"/>
        <v>0</v>
      </c>
    </row>
    <row r="25" spans="1:11" ht="126">
      <c r="A25" s="163" t="s">
        <v>8</v>
      </c>
      <c r="B25" s="84" t="s">
        <v>352</v>
      </c>
      <c r="C25" s="84" t="s">
        <v>353</v>
      </c>
      <c r="D25" s="84" t="s">
        <v>146</v>
      </c>
      <c r="E25" s="84" t="s">
        <v>362</v>
      </c>
      <c r="F25" s="164" t="s">
        <v>356</v>
      </c>
      <c r="G25" s="84" t="s">
        <v>146</v>
      </c>
      <c r="H25" s="84" t="s">
        <v>143</v>
      </c>
      <c r="I25" s="165">
        <v>3.52</v>
      </c>
      <c r="J25" s="165">
        <v>0</v>
      </c>
      <c r="K25" s="166">
        <f t="shared" si="0"/>
        <v>0</v>
      </c>
    </row>
    <row r="26" spans="1:11" ht="47.25">
      <c r="A26" s="163" t="s">
        <v>215</v>
      </c>
      <c r="B26" s="84" t="s">
        <v>352</v>
      </c>
      <c r="C26" s="84" t="s">
        <v>363</v>
      </c>
      <c r="D26" s="84" t="s">
        <v>142</v>
      </c>
      <c r="E26" s="84" t="s">
        <v>351</v>
      </c>
      <c r="F26" s="164"/>
      <c r="G26" s="84"/>
      <c r="H26" s="84"/>
      <c r="I26" s="165">
        <f>I27+I38</f>
        <v>17822.2</v>
      </c>
      <c r="J26" s="165">
        <f>J27+J38</f>
        <v>2654.7969999999996</v>
      </c>
      <c r="K26" s="166">
        <f t="shared" si="0"/>
        <v>14.896011715725329</v>
      </c>
    </row>
    <row r="27" spans="1:11" ht="31.5">
      <c r="A27" s="163" t="s">
        <v>221</v>
      </c>
      <c r="B27" s="84" t="s">
        <v>352</v>
      </c>
      <c r="C27" s="84" t="s">
        <v>363</v>
      </c>
      <c r="D27" s="84" t="s">
        <v>139</v>
      </c>
      <c r="E27" s="84" t="s">
        <v>351</v>
      </c>
      <c r="F27" s="164"/>
      <c r="G27" s="84"/>
      <c r="H27" s="84"/>
      <c r="I27" s="165">
        <f>I28+I30+I32+I34+I36</f>
        <v>15869.2</v>
      </c>
      <c r="J27" s="165">
        <f>J28+J30+J32+J34+J36</f>
        <v>2354.0409999999997</v>
      </c>
      <c r="K27" s="166">
        <f t="shared" si="0"/>
        <v>14.834024399465628</v>
      </c>
    </row>
    <row r="28" spans="1:11" ht="47.25">
      <c r="A28" s="163" t="s">
        <v>161</v>
      </c>
      <c r="B28" s="84" t="s">
        <v>352</v>
      </c>
      <c r="C28" s="84" t="s">
        <v>363</v>
      </c>
      <c r="D28" s="84" t="s">
        <v>139</v>
      </c>
      <c r="E28" s="84" t="s">
        <v>364</v>
      </c>
      <c r="F28" s="164" t="s">
        <v>365</v>
      </c>
      <c r="G28" s="84"/>
      <c r="H28" s="84"/>
      <c r="I28" s="165">
        <f>I29</f>
        <v>10300</v>
      </c>
      <c r="J28" s="165">
        <f>J29</f>
        <v>1677.6489999999999</v>
      </c>
      <c r="K28" s="166">
        <f t="shared" si="0"/>
        <v>16.287854368932038</v>
      </c>
    </row>
    <row r="29" spans="1:11" ht="126">
      <c r="A29" s="163" t="s">
        <v>8</v>
      </c>
      <c r="B29" s="84" t="s">
        <v>352</v>
      </c>
      <c r="C29" s="84" t="s">
        <v>363</v>
      </c>
      <c r="D29" s="84" t="s">
        <v>139</v>
      </c>
      <c r="E29" s="84" t="s">
        <v>364</v>
      </c>
      <c r="F29" s="164" t="s">
        <v>365</v>
      </c>
      <c r="G29" s="84" t="s">
        <v>146</v>
      </c>
      <c r="H29" s="84" t="s">
        <v>143</v>
      </c>
      <c r="I29" s="165">
        <v>10300</v>
      </c>
      <c r="J29" s="165">
        <v>1677.6489999999999</v>
      </c>
      <c r="K29" s="166">
        <f t="shared" si="0"/>
        <v>16.287854368932038</v>
      </c>
    </row>
    <row r="30" spans="1:11" ht="94.5">
      <c r="A30" s="163" t="s">
        <v>160</v>
      </c>
      <c r="B30" s="84" t="s">
        <v>352</v>
      </c>
      <c r="C30" s="84" t="s">
        <v>363</v>
      </c>
      <c r="D30" s="84" t="s">
        <v>139</v>
      </c>
      <c r="E30" s="84" t="s">
        <v>364</v>
      </c>
      <c r="F30" s="164" t="s">
        <v>366</v>
      </c>
      <c r="G30" s="84"/>
      <c r="H30" s="84"/>
      <c r="I30" s="165">
        <f>I31</f>
        <v>3110.6</v>
      </c>
      <c r="J30" s="165">
        <f>J31</f>
        <v>404.87</v>
      </c>
      <c r="K30" s="166">
        <f t="shared" si="0"/>
        <v>13.015816884202405</v>
      </c>
    </row>
    <row r="31" spans="1:11" ht="126">
      <c r="A31" s="163" t="s">
        <v>8</v>
      </c>
      <c r="B31" s="84" t="s">
        <v>352</v>
      </c>
      <c r="C31" s="84" t="s">
        <v>363</v>
      </c>
      <c r="D31" s="84" t="s">
        <v>139</v>
      </c>
      <c r="E31" s="84" t="s">
        <v>364</v>
      </c>
      <c r="F31" s="164" t="s">
        <v>366</v>
      </c>
      <c r="G31" s="84" t="s">
        <v>146</v>
      </c>
      <c r="H31" s="84" t="s">
        <v>143</v>
      </c>
      <c r="I31" s="165">
        <v>3110.6</v>
      </c>
      <c r="J31" s="165">
        <v>404.87</v>
      </c>
      <c r="K31" s="166">
        <f t="shared" si="0"/>
        <v>13.015816884202405</v>
      </c>
    </row>
    <row r="32" spans="1:11" ht="47.25">
      <c r="A32" s="163" t="s">
        <v>161</v>
      </c>
      <c r="B32" s="84" t="s">
        <v>352</v>
      </c>
      <c r="C32" s="84" t="s">
        <v>363</v>
      </c>
      <c r="D32" s="84" t="s">
        <v>139</v>
      </c>
      <c r="E32" s="84" t="s">
        <v>367</v>
      </c>
      <c r="F32" s="164" t="s">
        <v>365</v>
      </c>
      <c r="G32" s="84"/>
      <c r="H32" s="84"/>
      <c r="I32" s="165">
        <f>I33</f>
        <v>1815</v>
      </c>
      <c r="J32" s="165">
        <f>J33</f>
        <v>214.75399999999999</v>
      </c>
      <c r="K32" s="166">
        <f t="shared" si="0"/>
        <v>11.832176308539944</v>
      </c>
    </row>
    <row r="33" spans="1:11" ht="126">
      <c r="A33" s="163" t="s">
        <v>8</v>
      </c>
      <c r="B33" s="84" t="s">
        <v>352</v>
      </c>
      <c r="C33" s="84" t="s">
        <v>363</v>
      </c>
      <c r="D33" s="84" t="s">
        <v>139</v>
      </c>
      <c r="E33" s="84" t="s">
        <v>367</v>
      </c>
      <c r="F33" s="164" t="s">
        <v>365</v>
      </c>
      <c r="G33" s="84" t="s">
        <v>146</v>
      </c>
      <c r="H33" s="84" t="s">
        <v>143</v>
      </c>
      <c r="I33" s="165">
        <v>1815</v>
      </c>
      <c r="J33" s="165">
        <v>214.75399999999999</v>
      </c>
      <c r="K33" s="166">
        <f t="shared" si="0"/>
        <v>11.832176308539944</v>
      </c>
    </row>
    <row r="34" spans="1:11" ht="78.75">
      <c r="A34" s="163" t="s">
        <v>368</v>
      </c>
      <c r="B34" s="84" t="s">
        <v>352</v>
      </c>
      <c r="C34" s="84" t="s">
        <v>363</v>
      </c>
      <c r="D34" s="84" t="s">
        <v>139</v>
      </c>
      <c r="E34" s="84" t="s">
        <v>367</v>
      </c>
      <c r="F34" s="164" t="s">
        <v>369</v>
      </c>
      <c r="G34" s="84"/>
      <c r="H34" s="84"/>
      <c r="I34" s="165">
        <f>I35</f>
        <v>100</v>
      </c>
      <c r="J34" s="165">
        <f>J35</f>
        <v>0</v>
      </c>
      <c r="K34" s="166">
        <f t="shared" si="0"/>
        <v>0</v>
      </c>
    </row>
    <row r="35" spans="1:11" ht="126">
      <c r="A35" s="163" t="s">
        <v>8</v>
      </c>
      <c r="B35" s="84" t="s">
        <v>352</v>
      </c>
      <c r="C35" s="84" t="s">
        <v>363</v>
      </c>
      <c r="D35" s="84" t="s">
        <v>139</v>
      </c>
      <c r="E35" s="84" t="s">
        <v>367</v>
      </c>
      <c r="F35" s="164" t="s">
        <v>369</v>
      </c>
      <c r="G35" s="84" t="s">
        <v>146</v>
      </c>
      <c r="H35" s="84" t="s">
        <v>143</v>
      </c>
      <c r="I35" s="165">
        <v>100</v>
      </c>
      <c r="J35" s="165">
        <v>0</v>
      </c>
      <c r="K35" s="166">
        <f t="shared" si="0"/>
        <v>0</v>
      </c>
    </row>
    <row r="36" spans="1:11" ht="94.5">
      <c r="A36" s="163" t="s">
        <v>160</v>
      </c>
      <c r="B36" s="84" t="s">
        <v>352</v>
      </c>
      <c r="C36" s="84" t="s">
        <v>363</v>
      </c>
      <c r="D36" s="84" t="s">
        <v>139</v>
      </c>
      <c r="E36" s="84" t="s">
        <v>367</v>
      </c>
      <c r="F36" s="164" t="s">
        <v>366</v>
      </c>
      <c r="G36" s="84"/>
      <c r="H36" s="84"/>
      <c r="I36" s="165">
        <f>I37</f>
        <v>543.6</v>
      </c>
      <c r="J36" s="165">
        <f>J37</f>
        <v>56.768000000000001</v>
      </c>
      <c r="K36" s="166">
        <f t="shared" si="0"/>
        <v>10.442972774098603</v>
      </c>
    </row>
    <row r="37" spans="1:11" ht="126">
      <c r="A37" s="163" t="s">
        <v>8</v>
      </c>
      <c r="B37" s="84" t="s">
        <v>352</v>
      </c>
      <c r="C37" s="84" t="s">
        <v>363</v>
      </c>
      <c r="D37" s="84" t="s">
        <v>139</v>
      </c>
      <c r="E37" s="84" t="s">
        <v>367</v>
      </c>
      <c r="F37" s="164" t="s">
        <v>366</v>
      </c>
      <c r="G37" s="84" t="s">
        <v>146</v>
      </c>
      <c r="H37" s="84" t="s">
        <v>143</v>
      </c>
      <c r="I37" s="165">
        <v>543.6</v>
      </c>
      <c r="J37" s="165">
        <v>56.768000000000001</v>
      </c>
      <c r="K37" s="166">
        <f t="shared" si="0"/>
        <v>10.442972774098603</v>
      </c>
    </row>
    <row r="38" spans="1:11" ht="78.75">
      <c r="A38" s="163" t="s">
        <v>216</v>
      </c>
      <c r="B38" s="84" t="s">
        <v>352</v>
      </c>
      <c r="C38" s="84" t="s">
        <v>363</v>
      </c>
      <c r="D38" s="84" t="s">
        <v>154</v>
      </c>
      <c r="E38" s="84" t="s">
        <v>351</v>
      </c>
      <c r="F38" s="164"/>
      <c r="G38" s="84"/>
      <c r="H38" s="84"/>
      <c r="I38" s="165">
        <f>I39+I41</f>
        <v>1953</v>
      </c>
      <c r="J38" s="165">
        <f>J39+J41</f>
        <v>300.75600000000003</v>
      </c>
      <c r="K38" s="166">
        <f t="shared" si="0"/>
        <v>15.399692780337942</v>
      </c>
    </row>
    <row r="39" spans="1:11" ht="47.25">
      <c r="A39" s="163" t="s">
        <v>161</v>
      </c>
      <c r="B39" s="84" t="s">
        <v>352</v>
      </c>
      <c r="C39" s="84" t="s">
        <v>363</v>
      </c>
      <c r="D39" s="84" t="s">
        <v>154</v>
      </c>
      <c r="E39" s="84" t="s">
        <v>354</v>
      </c>
      <c r="F39" s="164" t="s">
        <v>365</v>
      </c>
      <c r="G39" s="84"/>
      <c r="H39" s="84"/>
      <c r="I39" s="165">
        <f>I40</f>
        <v>1500</v>
      </c>
      <c r="J39" s="165">
        <f>J40</f>
        <v>242.11500000000001</v>
      </c>
      <c r="K39" s="166">
        <f t="shared" si="0"/>
        <v>16.140999999999998</v>
      </c>
    </row>
    <row r="40" spans="1:11" ht="126">
      <c r="A40" s="163" t="s">
        <v>8</v>
      </c>
      <c r="B40" s="84" t="s">
        <v>352</v>
      </c>
      <c r="C40" s="84" t="s">
        <v>363</v>
      </c>
      <c r="D40" s="84" t="s">
        <v>154</v>
      </c>
      <c r="E40" s="84" t="s">
        <v>354</v>
      </c>
      <c r="F40" s="164" t="s">
        <v>365</v>
      </c>
      <c r="G40" s="84" t="s">
        <v>146</v>
      </c>
      <c r="H40" s="84" t="s">
        <v>143</v>
      </c>
      <c r="I40" s="165">
        <v>1500</v>
      </c>
      <c r="J40" s="165">
        <v>242.11500000000001</v>
      </c>
      <c r="K40" s="166">
        <f t="shared" si="0"/>
        <v>16.140999999999998</v>
      </c>
    </row>
    <row r="41" spans="1:11" ht="94.5">
      <c r="A41" s="163" t="s">
        <v>160</v>
      </c>
      <c r="B41" s="84" t="s">
        <v>352</v>
      </c>
      <c r="C41" s="84" t="s">
        <v>363</v>
      </c>
      <c r="D41" s="84" t="s">
        <v>154</v>
      </c>
      <c r="E41" s="84" t="s">
        <v>354</v>
      </c>
      <c r="F41" s="164" t="s">
        <v>366</v>
      </c>
      <c r="G41" s="84"/>
      <c r="H41" s="84"/>
      <c r="I41" s="165">
        <f>I42</f>
        <v>453</v>
      </c>
      <c r="J41" s="165">
        <f>J42</f>
        <v>58.640999999999998</v>
      </c>
      <c r="K41" s="166">
        <f t="shared" si="0"/>
        <v>12.945033112582783</v>
      </c>
    </row>
    <row r="42" spans="1:11" ht="126">
      <c r="A42" s="163" t="s">
        <v>8</v>
      </c>
      <c r="B42" s="84" t="s">
        <v>352</v>
      </c>
      <c r="C42" s="84" t="s">
        <v>363</v>
      </c>
      <c r="D42" s="84" t="s">
        <v>154</v>
      </c>
      <c r="E42" s="84" t="s">
        <v>354</v>
      </c>
      <c r="F42" s="164" t="s">
        <v>366</v>
      </c>
      <c r="G42" s="84" t="s">
        <v>146</v>
      </c>
      <c r="H42" s="84" t="s">
        <v>143</v>
      </c>
      <c r="I42" s="165">
        <v>453</v>
      </c>
      <c r="J42" s="165">
        <v>58.640999999999998</v>
      </c>
      <c r="K42" s="166">
        <f t="shared" si="0"/>
        <v>12.945033112582783</v>
      </c>
    </row>
    <row r="43" spans="1:11" ht="31.5">
      <c r="A43" s="159" t="s">
        <v>223</v>
      </c>
      <c r="B43" s="83" t="s">
        <v>370</v>
      </c>
      <c r="C43" s="83" t="s">
        <v>350</v>
      </c>
      <c r="D43" s="83" t="s">
        <v>142</v>
      </c>
      <c r="E43" s="83" t="s">
        <v>351</v>
      </c>
      <c r="F43" s="160"/>
      <c r="G43" s="83"/>
      <c r="H43" s="83"/>
      <c r="I43" s="161">
        <f>I44</f>
        <v>6034.04</v>
      </c>
      <c r="J43" s="161">
        <f>J44</f>
        <v>781.05</v>
      </c>
      <c r="K43" s="162">
        <f t="shared" si="0"/>
        <v>12.944064010182233</v>
      </c>
    </row>
    <row r="44" spans="1:11" ht="15.75">
      <c r="A44" s="159" t="s">
        <v>9</v>
      </c>
      <c r="B44" s="83" t="s">
        <v>370</v>
      </c>
      <c r="C44" s="83" t="s">
        <v>371</v>
      </c>
      <c r="D44" s="83" t="s">
        <v>142</v>
      </c>
      <c r="E44" s="83" t="s">
        <v>351</v>
      </c>
      <c r="F44" s="160"/>
      <c r="G44" s="83"/>
      <c r="H44" s="83"/>
      <c r="I44" s="161">
        <f>I45+I62</f>
        <v>6034.04</v>
      </c>
      <c r="J44" s="161">
        <f>J45+J62</f>
        <v>781.05</v>
      </c>
      <c r="K44" s="162">
        <f t="shared" si="0"/>
        <v>12.944064010182233</v>
      </c>
    </row>
    <row r="45" spans="1:11" ht="31.5">
      <c r="A45" s="163" t="s">
        <v>372</v>
      </c>
      <c r="B45" s="84" t="s">
        <v>370</v>
      </c>
      <c r="C45" s="84" t="s">
        <v>371</v>
      </c>
      <c r="D45" s="84" t="s">
        <v>146</v>
      </c>
      <c r="E45" s="84" t="s">
        <v>351</v>
      </c>
      <c r="F45" s="164"/>
      <c r="G45" s="84"/>
      <c r="H45" s="84"/>
      <c r="I45" s="165">
        <f>I46+I48+I50+I52+I54+I56+I58+I60</f>
        <v>2151.27</v>
      </c>
      <c r="J45" s="165">
        <f>J46+J48+J50+J52+J54+J56+J58+J60</f>
        <v>261.59399999999999</v>
      </c>
      <c r="K45" s="166">
        <f t="shared" si="0"/>
        <v>12.159979918838641</v>
      </c>
    </row>
    <row r="46" spans="1:11" ht="31.5">
      <c r="A46" s="163" t="s">
        <v>141</v>
      </c>
      <c r="B46" s="84" t="s">
        <v>370</v>
      </c>
      <c r="C46" s="84" t="s">
        <v>371</v>
      </c>
      <c r="D46" s="84" t="s">
        <v>146</v>
      </c>
      <c r="E46" s="84" t="s">
        <v>373</v>
      </c>
      <c r="F46" s="164" t="s">
        <v>356</v>
      </c>
      <c r="G46" s="84"/>
      <c r="H46" s="84"/>
      <c r="I46" s="165">
        <f>I47</f>
        <v>54.95</v>
      </c>
      <c r="J46" s="165">
        <f>J47</f>
        <v>54.95</v>
      </c>
      <c r="K46" s="166">
        <f t="shared" si="0"/>
        <v>100</v>
      </c>
    </row>
    <row r="47" spans="1:11" ht="31.5">
      <c r="A47" s="163" t="s">
        <v>341</v>
      </c>
      <c r="B47" s="84" t="s">
        <v>370</v>
      </c>
      <c r="C47" s="84" t="s">
        <v>371</v>
      </c>
      <c r="D47" s="84" t="s">
        <v>146</v>
      </c>
      <c r="E47" s="84" t="s">
        <v>373</v>
      </c>
      <c r="F47" s="164" t="s">
        <v>356</v>
      </c>
      <c r="G47" s="84" t="s">
        <v>146</v>
      </c>
      <c r="H47" s="84" t="s">
        <v>152</v>
      </c>
      <c r="I47" s="165">
        <v>54.95</v>
      </c>
      <c r="J47" s="165">
        <v>54.95</v>
      </c>
      <c r="K47" s="166">
        <f t="shared" si="0"/>
        <v>100</v>
      </c>
    </row>
    <row r="48" spans="1:11" ht="15.75">
      <c r="A48" s="163" t="s">
        <v>374</v>
      </c>
      <c r="B48" s="84" t="s">
        <v>370</v>
      </c>
      <c r="C48" s="84" t="s">
        <v>371</v>
      </c>
      <c r="D48" s="84" t="s">
        <v>146</v>
      </c>
      <c r="E48" s="84" t="s">
        <v>373</v>
      </c>
      <c r="F48" s="164" t="s">
        <v>375</v>
      </c>
      <c r="G48" s="84"/>
      <c r="H48" s="84"/>
      <c r="I48" s="165">
        <f>I49</f>
        <v>1248.27</v>
      </c>
      <c r="J48" s="165">
        <f>J49</f>
        <v>0</v>
      </c>
      <c r="K48" s="166">
        <f t="shared" si="0"/>
        <v>0</v>
      </c>
    </row>
    <row r="49" spans="1:11" ht="31.5">
      <c r="A49" s="163" t="s">
        <v>341</v>
      </c>
      <c r="B49" s="84" t="s">
        <v>370</v>
      </c>
      <c r="C49" s="84" t="s">
        <v>371</v>
      </c>
      <c r="D49" s="84" t="s">
        <v>146</v>
      </c>
      <c r="E49" s="84" t="s">
        <v>373</v>
      </c>
      <c r="F49" s="164" t="s">
        <v>375</v>
      </c>
      <c r="G49" s="84" t="s">
        <v>146</v>
      </c>
      <c r="H49" s="84" t="s">
        <v>152</v>
      </c>
      <c r="I49" s="165">
        <v>1248.27</v>
      </c>
      <c r="J49" s="165">
        <v>0</v>
      </c>
      <c r="K49" s="166">
        <f t="shared" si="0"/>
        <v>0</v>
      </c>
    </row>
    <row r="50" spans="1:11" ht="31.5">
      <c r="A50" s="163" t="s">
        <v>34</v>
      </c>
      <c r="B50" s="84" t="s">
        <v>370</v>
      </c>
      <c r="C50" s="84" t="s">
        <v>371</v>
      </c>
      <c r="D50" s="84" t="s">
        <v>146</v>
      </c>
      <c r="E50" s="84" t="s">
        <v>376</v>
      </c>
      <c r="F50" s="164" t="s">
        <v>377</v>
      </c>
      <c r="G50" s="84"/>
      <c r="H50" s="84"/>
      <c r="I50" s="165">
        <f>I51</f>
        <v>167</v>
      </c>
      <c r="J50" s="165">
        <f>J51</f>
        <v>41.75</v>
      </c>
      <c r="K50" s="166">
        <f t="shared" si="0"/>
        <v>25</v>
      </c>
    </row>
    <row r="51" spans="1:11" ht="78.75">
      <c r="A51" s="163" t="s">
        <v>164</v>
      </c>
      <c r="B51" s="84" t="s">
        <v>370</v>
      </c>
      <c r="C51" s="84" t="s">
        <v>371</v>
      </c>
      <c r="D51" s="84" t="s">
        <v>146</v>
      </c>
      <c r="E51" s="84" t="s">
        <v>376</v>
      </c>
      <c r="F51" s="164" t="s">
        <v>377</v>
      </c>
      <c r="G51" s="84" t="s">
        <v>146</v>
      </c>
      <c r="H51" s="84" t="s">
        <v>163</v>
      </c>
      <c r="I51" s="165">
        <v>167</v>
      </c>
      <c r="J51" s="165">
        <v>41.75</v>
      </c>
      <c r="K51" s="166">
        <f t="shared" si="0"/>
        <v>25</v>
      </c>
    </row>
    <row r="52" spans="1:11" ht="31.5">
      <c r="A52" s="163" t="s">
        <v>34</v>
      </c>
      <c r="B52" s="84" t="s">
        <v>370</v>
      </c>
      <c r="C52" s="84" t="s">
        <v>371</v>
      </c>
      <c r="D52" s="84" t="s">
        <v>146</v>
      </c>
      <c r="E52" s="84" t="s">
        <v>378</v>
      </c>
      <c r="F52" s="164" t="s">
        <v>377</v>
      </c>
      <c r="G52" s="84"/>
      <c r="H52" s="84"/>
      <c r="I52" s="165">
        <f>I53</f>
        <v>35.03</v>
      </c>
      <c r="J52" s="165">
        <f>J53</f>
        <v>8.7569999999999997</v>
      </c>
      <c r="K52" s="166">
        <f t="shared" si="0"/>
        <v>24.998572652012559</v>
      </c>
    </row>
    <row r="53" spans="1:11" ht="15.75">
      <c r="A53" s="163" t="s">
        <v>97</v>
      </c>
      <c r="B53" s="84" t="s">
        <v>370</v>
      </c>
      <c r="C53" s="84" t="s">
        <v>371</v>
      </c>
      <c r="D53" s="84" t="s">
        <v>146</v>
      </c>
      <c r="E53" s="84" t="s">
        <v>378</v>
      </c>
      <c r="F53" s="164" t="s">
        <v>377</v>
      </c>
      <c r="G53" s="84" t="s">
        <v>155</v>
      </c>
      <c r="H53" s="84" t="s">
        <v>146</v>
      </c>
      <c r="I53" s="165">
        <v>35.03</v>
      </c>
      <c r="J53" s="165">
        <v>8.7569999999999997</v>
      </c>
      <c r="K53" s="166">
        <f t="shared" si="0"/>
        <v>24.998572652012559</v>
      </c>
    </row>
    <row r="54" spans="1:11" ht="31.5">
      <c r="A54" s="163" t="s">
        <v>34</v>
      </c>
      <c r="B54" s="84" t="s">
        <v>370</v>
      </c>
      <c r="C54" s="84" t="s">
        <v>371</v>
      </c>
      <c r="D54" s="84" t="s">
        <v>146</v>
      </c>
      <c r="E54" s="84" t="s">
        <v>379</v>
      </c>
      <c r="F54" s="164" t="s">
        <v>377</v>
      </c>
      <c r="G54" s="84"/>
      <c r="H54" s="84"/>
      <c r="I54" s="165">
        <f>I55</f>
        <v>127.4</v>
      </c>
      <c r="J54" s="165">
        <f>J55</f>
        <v>31.85</v>
      </c>
      <c r="K54" s="166">
        <f t="shared" si="0"/>
        <v>25</v>
      </c>
    </row>
    <row r="55" spans="1:11" ht="78.75">
      <c r="A55" s="163" t="s">
        <v>164</v>
      </c>
      <c r="B55" s="84" t="s">
        <v>370</v>
      </c>
      <c r="C55" s="84" t="s">
        <v>371</v>
      </c>
      <c r="D55" s="84" t="s">
        <v>146</v>
      </c>
      <c r="E55" s="84" t="s">
        <v>379</v>
      </c>
      <c r="F55" s="164" t="s">
        <v>377</v>
      </c>
      <c r="G55" s="84" t="s">
        <v>146</v>
      </c>
      <c r="H55" s="84" t="s">
        <v>163</v>
      </c>
      <c r="I55" s="165">
        <v>127.4</v>
      </c>
      <c r="J55" s="165">
        <v>31.85</v>
      </c>
      <c r="K55" s="166">
        <f t="shared" si="0"/>
        <v>25</v>
      </c>
    </row>
    <row r="56" spans="1:11" ht="31.5">
      <c r="A56" s="163" t="s">
        <v>34</v>
      </c>
      <c r="B56" s="84" t="s">
        <v>370</v>
      </c>
      <c r="C56" s="84" t="s">
        <v>371</v>
      </c>
      <c r="D56" s="84" t="s">
        <v>146</v>
      </c>
      <c r="E56" s="84" t="s">
        <v>380</v>
      </c>
      <c r="F56" s="164" t="s">
        <v>377</v>
      </c>
      <c r="G56" s="84"/>
      <c r="H56" s="84"/>
      <c r="I56" s="165">
        <f>I57</f>
        <v>138.22</v>
      </c>
      <c r="J56" s="165">
        <f>J57</f>
        <v>34.555</v>
      </c>
      <c r="K56" s="166">
        <f t="shared" si="0"/>
        <v>25</v>
      </c>
    </row>
    <row r="57" spans="1:11" ht="15.75">
      <c r="A57" s="163" t="s">
        <v>98</v>
      </c>
      <c r="B57" s="84" t="s">
        <v>370</v>
      </c>
      <c r="C57" s="84" t="s">
        <v>371</v>
      </c>
      <c r="D57" s="84" t="s">
        <v>146</v>
      </c>
      <c r="E57" s="84" t="s">
        <v>380</v>
      </c>
      <c r="F57" s="164" t="s">
        <v>377</v>
      </c>
      <c r="G57" s="84" t="s">
        <v>155</v>
      </c>
      <c r="H57" s="84" t="s">
        <v>139</v>
      </c>
      <c r="I57" s="165">
        <v>138.22</v>
      </c>
      <c r="J57" s="165">
        <v>34.555</v>
      </c>
      <c r="K57" s="166">
        <f t="shared" si="0"/>
        <v>25</v>
      </c>
    </row>
    <row r="58" spans="1:11" ht="31.5">
      <c r="A58" s="163" t="s">
        <v>34</v>
      </c>
      <c r="B58" s="84" t="s">
        <v>370</v>
      </c>
      <c r="C58" s="84" t="s">
        <v>371</v>
      </c>
      <c r="D58" s="84" t="s">
        <v>146</v>
      </c>
      <c r="E58" s="84" t="s">
        <v>381</v>
      </c>
      <c r="F58" s="164" t="s">
        <v>377</v>
      </c>
      <c r="G58" s="84"/>
      <c r="H58" s="84"/>
      <c r="I58" s="165">
        <f>I59</f>
        <v>280.39999999999998</v>
      </c>
      <c r="J58" s="165">
        <f>J59</f>
        <v>70.099999999999994</v>
      </c>
      <c r="K58" s="166">
        <f t="shared" si="0"/>
        <v>25</v>
      </c>
    </row>
    <row r="59" spans="1:11" ht="78.75">
      <c r="A59" s="163" t="s">
        <v>164</v>
      </c>
      <c r="B59" s="84" t="s">
        <v>370</v>
      </c>
      <c r="C59" s="84" t="s">
        <v>371</v>
      </c>
      <c r="D59" s="84" t="s">
        <v>146</v>
      </c>
      <c r="E59" s="84" t="s">
        <v>381</v>
      </c>
      <c r="F59" s="164" t="s">
        <v>377</v>
      </c>
      <c r="G59" s="84" t="s">
        <v>146</v>
      </c>
      <c r="H59" s="84" t="s">
        <v>163</v>
      </c>
      <c r="I59" s="165">
        <v>280.39999999999998</v>
      </c>
      <c r="J59" s="165">
        <v>70.099999999999994</v>
      </c>
      <c r="K59" s="166">
        <f t="shared" si="0"/>
        <v>25</v>
      </c>
    </row>
    <row r="60" spans="1:11" ht="31.5">
      <c r="A60" s="163" t="s">
        <v>141</v>
      </c>
      <c r="B60" s="84" t="s">
        <v>370</v>
      </c>
      <c r="C60" s="84" t="s">
        <v>371</v>
      </c>
      <c r="D60" s="84" t="s">
        <v>146</v>
      </c>
      <c r="E60" s="84" t="s">
        <v>382</v>
      </c>
      <c r="F60" s="164" t="s">
        <v>356</v>
      </c>
      <c r="G60" s="84"/>
      <c r="H60" s="84"/>
      <c r="I60" s="165">
        <f>I61</f>
        <v>100</v>
      </c>
      <c r="J60" s="165">
        <f>J61</f>
        <v>19.632000000000001</v>
      </c>
      <c r="K60" s="166">
        <f t="shared" si="0"/>
        <v>19.632000000000001</v>
      </c>
    </row>
    <row r="61" spans="1:11" ht="47.25">
      <c r="A61" s="163" t="s">
        <v>343</v>
      </c>
      <c r="B61" s="84" t="s">
        <v>370</v>
      </c>
      <c r="C61" s="84" t="s">
        <v>371</v>
      </c>
      <c r="D61" s="84" t="s">
        <v>146</v>
      </c>
      <c r="E61" s="84" t="s">
        <v>382</v>
      </c>
      <c r="F61" s="164" t="s">
        <v>356</v>
      </c>
      <c r="G61" s="84" t="s">
        <v>152</v>
      </c>
      <c r="H61" s="84" t="s">
        <v>155</v>
      </c>
      <c r="I61" s="165">
        <v>100</v>
      </c>
      <c r="J61" s="165">
        <v>19.632000000000001</v>
      </c>
      <c r="K61" s="166">
        <f t="shared" si="0"/>
        <v>19.632000000000001</v>
      </c>
    </row>
    <row r="62" spans="1:11" ht="15.75">
      <c r="A62" s="167" t="s">
        <v>228</v>
      </c>
      <c r="B62" s="86" t="s">
        <v>370</v>
      </c>
      <c r="C62" s="86" t="s">
        <v>371</v>
      </c>
      <c r="D62" s="86" t="s">
        <v>139</v>
      </c>
      <c r="E62" s="86" t="s">
        <v>351</v>
      </c>
      <c r="F62" s="168"/>
      <c r="G62" s="86"/>
      <c r="H62" s="86"/>
      <c r="I62" s="165">
        <f>I63+I65+I67+I69+I71+I73+I75+I77</f>
        <v>3882.77</v>
      </c>
      <c r="J62" s="165">
        <f>J63+J65+J67+J69+J71+J73+J75+J77</f>
        <v>519.4559999999999</v>
      </c>
      <c r="K62" s="166">
        <f t="shared" si="0"/>
        <v>13.378490098563653</v>
      </c>
    </row>
    <row r="63" spans="1:11" ht="15.75">
      <c r="A63" s="163" t="s">
        <v>383</v>
      </c>
      <c r="B63" s="84" t="s">
        <v>370</v>
      </c>
      <c r="C63" s="84" t="s">
        <v>371</v>
      </c>
      <c r="D63" s="84" t="s">
        <v>139</v>
      </c>
      <c r="E63" s="84" t="s">
        <v>384</v>
      </c>
      <c r="F63" s="164" t="s">
        <v>385</v>
      </c>
      <c r="G63" s="84"/>
      <c r="H63" s="84"/>
      <c r="I63" s="165">
        <f>I64</f>
        <v>1000</v>
      </c>
      <c r="J63" s="165">
        <f>J64</f>
        <v>0</v>
      </c>
      <c r="K63" s="166">
        <f t="shared" si="0"/>
        <v>0</v>
      </c>
    </row>
    <row r="64" spans="1:11" ht="15.75">
      <c r="A64" s="163" t="s">
        <v>11</v>
      </c>
      <c r="B64" s="84" t="s">
        <v>370</v>
      </c>
      <c r="C64" s="84" t="s">
        <v>371</v>
      </c>
      <c r="D64" s="84" t="s">
        <v>139</v>
      </c>
      <c r="E64" s="84" t="s">
        <v>384</v>
      </c>
      <c r="F64" s="164" t="s">
        <v>385</v>
      </c>
      <c r="G64" s="84" t="s">
        <v>146</v>
      </c>
      <c r="H64" s="84" t="s">
        <v>140</v>
      </c>
      <c r="I64" s="165">
        <v>1000</v>
      </c>
      <c r="J64" s="165">
        <v>0</v>
      </c>
      <c r="K64" s="166">
        <f t="shared" si="0"/>
        <v>0</v>
      </c>
    </row>
    <row r="65" spans="1:11" ht="31.5">
      <c r="A65" s="163" t="s">
        <v>141</v>
      </c>
      <c r="B65" s="84" t="s">
        <v>370</v>
      </c>
      <c r="C65" s="84" t="s">
        <v>371</v>
      </c>
      <c r="D65" s="84" t="s">
        <v>139</v>
      </c>
      <c r="E65" s="84" t="s">
        <v>386</v>
      </c>
      <c r="F65" s="164" t="s">
        <v>356</v>
      </c>
      <c r="G65" s="84"/>
      <c r="H65" s="84"/>
      <c r="I65" s="165">
        <f>I66</f>
        <v>941</v>
      </c>
      <c r="J65" s="165">
        <f>J66</f>
        <v>48.7</v>
      </c>
      <c r="K65" s="166">
        <f t="shared" si="0"/>
        <v>5.1753453772582363</v>
      </c>
    </row>
    <row r="66" spans="1:11" ht="15.75">
      <c r="A66" s="163" t="s">
        <v>97</v>
      </c>
      <c r="B66" s="84" t="s">
        <v>370</v>
      </c>
      <c r="C66" s="84" t="s">
        <v>371</v>
      </c>
      <c r="D66" s="84" t="s">
        <v>139</v>
      </c>
      <c r="E66" s="84" t="s">
        <v>386</v>
      </c>
      <c r="F66" s="164" t="s">
        <v>356</v>
      </c>
      <c r="G66" s="84" t="s">
        <v>155</v>
      </c>
      <c r="H66" s="84" t="s">
        <v>146</v>
      </c>
      <c r="I66" s="165">
        <v>941</v>
      </c>
      <c r="J66" s="165">
        <v>48.7</v>
      </c>
      <c r="K66" s="166">
        <f t="shared" si="0"/>
        <v>5.1753453772582363</v>
      </c>
    </row>
    <row r="67" spans="1:11" ht="31.5">
      <c r="A67" s="163" t="s">
        <v>149</v>
      </c>
      <c r="B67" s="84" t="s">
        <v>370</v>
      </c>
      <c r="C67" s="84" t="s">
        <v>371</v>
      </c>
      <c r="D67" s="84" t="s">
        <v>139</v>
      </c>
      <c r="E67" s="84" t="s">
        <v>386</v>
      </c>
      <c r="F67" s="164" t="s">
        <v>357</v>
      </c>
      <c r="G67" s="84"/>
      <c r="H67" s="84"/>
      <c r="I67" s="165">
        <f>I68</f>
        <v>100</v>
      </c>
      <c r="J67" s="165">
        <f>J68</f>
        <v>9.4570000000000007</v>
      </c>
      <c r="K67" s="166">
        <f t="shared" si="0"/>
        <v>9.4570000000000007</v>
      </c>
    </row>
    <row r="68" spans="1:11" ht="15.75">
      <c r="A68" s="163" t="s">
        <v>98</v>
      </c>
      <c r="B68" s="84" t="s">
        <v>370</v>
      </c>
      <c r="C68" s="84" t="s">
        <v>371</v>
      </c>
      <c r="D68" s="84" t="s">
        <v>139</v>
      </c>
      <c r="E68" s="84" t="s">
        <v>386</v>
      </c>
      <c r="F68" s="164" t="s">
        <v>357</v>
      </c>
      <c r="G68" s="84" t="s">
        <v>155</v>
      </c>
      <c r="H68" s="84" t="s">
        <v>139</v>
      </c>
      <c r="I68" s="165">
        <v>100</v>
      </c>
      <c r="J68" s="165">
        <v>9.4570000000000007</v>
      </c>
      <c r="K68" s="166">
        <f t="shared" si="0"/>
        <v>9.4570000000000007</v>
      </c>
    </row>
    <row r="69" spans="1:11" ht="63">
      <c r="A69" s="163" t="s">
        <v>102</v>
      </c>
      <c r="B69" s="84" t="s">
        <v>370</v>
      </c>
      <c r="C69" s="84" t="s">
        <v>371</v>
      </c>
      <c r="D69" s="84" t="s">
        <v>139</v>
      </c>
      <c r="E69" s="84" t="s">
        <v>387</v>
      </c>
      <c r="F69" s="164" t="s">
        <v>388</v>
      </c>
      <c r="G69" s="84"/>
      <c r="H69" s="84"/>
      <c r="I69" s="165">
        <f>I70</f>
        <v>941.37</v>
      </c>
      <c r="J69" s="165">
        <f>J70</f>
        <v>249.05099999999999</v>
      </c>
      <c r="K69" s="166">
        <f t="shared" si="0"/>
        <v>26.456228687976036</v>
      </c>
    </row>
    <row r="70" spans="1:11" ht="15.75">
      <c r="A70" s="163" t="s">
        <v>32</v>
      </c>
      <c r="B70" s="84" t="s">
        <v>370</v>
      </c>
      <c r="C70" s="84" t="s">
        <v>371</v>
      </c>
      <c r="D70" s="84" t="s">
        <v>139</v>
      </c>
      <c r="E70" s="84" t="s">
        <v>387</v>
      </c>
      <c r="F70" s="164" t="s">
        <v>388</v>
      </c>
      <c r="G70" s="84" t="s">
        <v>144</v>
      </c>
      <c r="H70" s="84" t="s">
        <v>146</v>
      </c>
      <c r="I70" s="165">
        <v>941.37</v>
      </c>
      <c r="J70" s="165">
        <v>249.05099999999999</v>
      </c>
      <c r="K70" s="166">
        <f t="shared" si="0"/>
        <v>26.456228687976036</v>
      </c>
    </row>
    <row r="71" spans="1:11" ht="31.5">
      <c r="A71" s="163" t="s">
        <v>141</v>
      </c>
      <c r="B71" s="84" t="s">
        <v>370</v>
      </c>
      <c r="C71" s="84" t="s">
        <v>371</v>
      </c>
      <c r="D71" s="84" t="s">
        <v>139</v>
      </c>
      <c r="E71" s="84" t="s">
        <v>389</v>
      </c>
      <c r="F71" s="164" t="s">
        <v>356</v>
      </c>
      <c r="G71" s="84"/>
      <c r="H71" s="84"/>
      <c r="I71" s="165">
        <f>I72</f>
        <v>254</v>
      </c>
      <c r="J71" s="165">
        <f>J72</f>
        <v>54</v>
      </c>
      <c r="K71" s="166">
        <f t="shared" si="0"/>
        <v>21.259842519685041</v>
      </c>
    </row>
    <row r="72" spans="1:11" ht="31.5">
      <c r="A72" s="163" t="s">
        <v>13</v>
      </c>
      <c r="B72" s="84" t="s">
        <v>370</v>
      </c>
      <c r="C72" s="84" t="s">
        <v>371</v>
      </c>
      <c r="D72" s="84" t="s">
        <v>139</v>
      </c>
      <c r="E72" s="84" t="s">
        <v>389</v>
      </c>
      <c r="F72" s="164" t="s">
        <v>356</v>
      </c>
      <c r="G72" s="84" t="s">
        <v>146</v>
      </c>
      <c r="H72" s="84" t="s">
        <v>162</v>
      </c>
      <c r="I72" s="165">
        <v>254</v>
      </c>
      <c r="J72" s="165">
        <v>54</v>
      </c>
      <c r="K72" s="166">
        <f t="shared" si="0"/>
        <v>21.259842519685041</v>
      </c>
    </row>
    <row r="73" spans="1:11" ht="31.5">
      <c r="A73" s="163" t="s">
        <v>141</v>
      </c>
      <c r="B73" s="84" t="s">
        <v>370</v>
      </c>
      <c r="C73" s="84" t="s">
        <v>371</v>
      </c>
      <c r="D73" s="84" t="s">
        <v>139</v>
      </c>
      <c r="E73" s="84" t="s">
        <v>390</v>
      </c>
      <c r="F73" s="164" t="s">
        <v>356</v>
      </c>
      <c r="G73" s="84"/>
      <c r="H73" s="84"/>
      <c r="I73" s="165">
        <f>I74</f>
        <v>300</v>
      </c>
      <c r="J73" s="165">
        <f>J74</f>
        <v>93.125</v>
      </c>
      <c r="K73" s="166">
        <f t="shared" ref="K73:K136" si="1">J73/I73*100</f>
        <v>31.041666666666668</v>
      </c>
    </row>
    <row r="74" spans="1:11" ht="31.5">
      <c r="A74" s="163" t="s">
        <v>13</v>
      </c>
      <c r="B74" s="84" t="s">
        <v>370</v>
      </c>
      <c r="C74" s="84" t="s">
        <v>371</v>
      </c>
      <c r="D74" s="84" t="s">
        <v>139</v>
      </c>
      <c r="E74" s="84" t="s">
        <v>390</v>
      </c>
      <c r="F74" s="164" t="s">
        <v>356</v>
      </c>
      <c r="G74" s="84" t="s">
        <v>146</v>
      </c>
      <c r="H74" s="84" t="s">
        <v>162</v>
      </c>
      <c r="I74" s="165">
        <v>300</v>
      </c>
      <c r="J74" s="165">
        <v>93.125</v>
      </c>
      <c r="K74" s="166">
        <f t="shared" si="1"/>
        <v>31.041666666666668</v>
      </c>
    </row>
    <row r="75" spans="1:11" ht="47.25">
      <c r="A75" s="163" t="s">
        <v>161</v>
      </c>
      <c r="B75" s="84" t="s">
        <v>370</v>
      </c>
      <c r="C75" s="84" t="s">
        <v>371</v>
      </c>
      <c r="D75" s="84" t="s">
        <v>139</v>
      </c>
      <c r="E75" s="84" t="s">
        <v>391</v>
      </c>
      <c r="F75" s="164" t="s">
        <v>365</v>
      </c>
      <c r="G75" s="84"/>
      <c r="H75" s="84"/>
      <c r="I75" s="165">
        <f>I76</f>
        <v>266.05</v>
      </c>
      <c r="J75" s="165">
        <f>J76</f>
        <v>51.731999999999999</v>
      </c>
      <c r="K75" s="166">
        <f t="shared" si="1"/>
        <v>19.444465326066528</v>
      </c>
    </row>
    <row r="76" spans="1:11" ht="31.5">
      <c r="A76" s="163" t="s">
        <v>89</v>
      </c>
      <c r="B76" s="84" t="s">
        <v>370</v>
      </c>
      <c r="C76" s="84" t="s">
        <v>371</v>
      </c>
      <c r="D76" s="84" t="s">
        <v>139</v>
      </c>
      <c r="E76" s="84" t="s">
        <v>391</v>
      </c>
      <c r="F76" s="164" t="s">
        <v>365</v>
      </c>
      <c r="G76" s="84" t="s">
        <v>139</v>
      </c>
      <c r="H76" s="84" t="s">
        <v>154</v>
      </c>
      <c r="I76" s="165">
        <v>266.05</v>
      </c>
      <c r="J76" s="165">
        <v>51.731999999999999</v>
      </c>
      <c r="K76" s="166">
        <f t="shared" si="1"/>
        <v>19.444465326066528</v>
      </c>
    </row>
    <row r="77" spans="1:11" ht="94.5">
      <c r="A77" s="163" t="s">
        <v>160</v>
      </c>
      <c r="B77" s="84" t="s">
        <v>370</v>
      </c>
      <c r="C77" s="84" t="s">
        <v>371</v>
      </c>
      <c r="D77" s="84" t="s">
        <v>139</v>
      </c>
      <c r="E77" s="84" t="s">
        <v>391</v>
      </c>
      <c r="F77" s="164" t="s">
        <v>366</v>
      </c>
      <c r="G77" s="84"/>
      <c r="H77" s="84"/>
      <c r="I77" s="165">
        <f>I78</f>
        <v>80.349999999999994</v>
      </c>
      <c r="J77" s="165">
        <f>J78</f>
        <v>13.391</v>
      </c>
      <c r="K77" s="166">
        <f t="shared" si="1"/>
        <v>16.665836963285628</v>
      </c>
    </row>
    <row r="78" spans="1:11" ht="31.5">
      <c r="A78" s="163" t="s">
        <v>89</v>
      </c>
      <c r="B78" s="84" t="s">
        <v>370</v>
      </c>
      <c r="C78" s="84" t="s">
        <v>371</v>
      </c>
      <c r="D78" s="84" t="s">
        <v>139</v>
      </c>
      <c r="E78" s="84" t="s">
        <v>391</v>
      </c>
      <c r="F78" s="164" t="s">
        <v>366</v>
      </c>
      <c r="G78" s="84" t="s">
        <v>139</v>
      </c>
      <c r="H78" s="84" t="s">
        <v>154</v>
      </c>
      <c r="I78" s="165">
        <v>80.349999999999994</v>
      </c>
      <c r="J78" s="165">
        <v>13.391</v>
      </c>
      <c r="K78" s="166">
        <f t="shared" si="1"/>
        <v>16.665836963285628</v>
      </c>
    </row>
    <row r="79" spans="1:11" ht="31.5">
      <c r="A79" s="159" t="s">
        <v>232</v>
      </c>
      <c r="B79" s="83" t="s">
        <v>392</v>
      </c>
      <c r="C79" s="83" t="s">
        <v>350</v>
      </c>
      <c r="D79" s="83" t="s">
        <v>142</v>
      </c>
      <c r="E79" s="83" t="s">
        <v>351</v>
      </c>
      <c r="F79" s="160"/>
      <c r="G79" s="83"/>
      <c r="H79" s="83"/>
      <c r="I79" s="161">
        <f>I80</f>
        <v>102513.88</v>
      </c>
      <c r="J79" s="161">
        <f>J80</f>
        <v>16692.403000000002</v>
      </c>
      <c r="K79" s="162">
        <f t="shared" si="1"/>
        <v>16.283066254052621</v>
      </c>
    </row>
    <row r="80" spans="1:11" ht="126">
      <c r="A80" s="159" t="s">
        <v>233</v>
      </c>
      <c r="B80" s="83" t="s">
        <v>393</v>
      </c>
      <c r="C80" s="83" t="s">
        <v>350</v>
      </c>
      <c r="D80" s="83" t="s">
        <v>142</v>
      </c>
      <c r="E80" s="83" t="s">
        <v>351</v>
      </c>
      <c r="F80" s="160"/>
      <c r="G80" s="83"/>
      <c r="H80" s="83"/>
      <c r="I80" s="161">
        <f>I81+I85+I156</f>
        <v>102513.88</v>
      </c>
      <c r="J80" s="161">
        <f>J81+J85+J156</f>
        <v>16692.403000000002</v>
      </c>
      <c r="K80" s="162">
        <f t="shared" si="1"/>
        <v>16.283066254052621</v>
      </c>
    </row>
    <row r="81" spans="1:11" ht="15.75">
      <c r="A81" s="159" t="s">
        <v>394</v>
      </c>
      <c r="B81" s="83" t="s">
        <v>393</v>
      </c>
      <c r="C81" s="83" t="s">
        <v>395</v>
      </c>
      <c r="D81" s="83" t="s">
        <v>142</v>
      </c>
      <c r="E81" s="83" t="s">
        <v>351</v>
      </c>
      <c r="F81" s="160"/>
      <c r="G81" s="83"/>
      <c r="H81" s="83"/>
      <c r="I81" s="161">
        <f t="shared" ref="I81:J83" si="2">I82</f>
        <v>14472.37</v>
      </c>
      <c r="J81" s="161">
        <f t="shared" si="2"/>
        <v>4341.71</v>
      </c>
      <c r="K81" s="162">
        <f t="shared" si="1"/>
        <v>29.999993090281684</v>
      </c>
    </row>
    <row r="82" spans="1:11" ht="47.25">
      <c r="A82" s="163" t="s">
        <v>396</v>
      </c>
      <c r="B82" s="84" t="s">
        <v>393</v>
      </c>
      <c r="C82" s="84" t="s">
        <v>395</v>
      </c>
      <c r="D82" s="84" t="s">
        <v>397</v>
      </c>
      <c r="E82" s="84" t="s">
        <v>351</v>
      </c>
      <c r="F82" s="164"/>
      <c r="G82" s="84"/>
      <c r="H82" s="84"/>
      <c r="I82" s="165">
        <f t="shared" si="2"/>
        <v>14472.37</v>
      </c>
      <c r="J82" s="165">
        <f t="shared" si="2"/>
        <v>4341.71</v>
      </c>
      <c r="K82" s="166">
        <f t="shared" si="1"/>
        <v>29.999993090281684</v>
      </c>
    </row>
    <row r="83" spans="1:11" ht="31.5">
      <c r="A83" s="163" t="s">
        <v>141</v>
      </c>
      <c r="B83" s="84" t="s">
        <v>393</v>
      </c>
      <c r="C83" s="84" t="s">
        <v>395</v>
      </c>
      <c r="D83" s="84" t="s">
        <v>397</v>
      </c>
      <c r="E83" s="84" t="s">
        <v>398</v>
      </c>
      <c r="F83" s="164" t="s">
        <v>356</v>
      </c>
      <c r="G83" s="84"/>
      <c r="H83" s="84"/>
      <c r="I83" s="165">
        <f t="shared" si="2"/>
        <v>14472.37</v>
      </c>
      <c r="J83" s="165">
        <f t="shared" si="2"/>
        <v>4341.71</v>
      </c>
      <c r="K83" s="166">
        <f t="shared" si="1"/>
        <v>29.999993090281684</v>
      </c>
    </row>
    <row r="84" spans="1:11" ht="15.75">
      <c r="A84" s="163" t="s">
        <v>99</v>
      </c>
      <c r="B84" s="84" t="s">
        <v>393</v>
      </c>
      <c r="C84" s="84" t="s">
        <v>395</v>
      </c>
      <c r="D84" s="84" t="s">
        <v>397</v>
      </c>
      <c r="E84" s="84" t="s">
        <v>398</v>
      </c>
      <c r="F84" s="164" t="s">
        <v>356</v>
      </c>
      <c r="G84" s="84" t="s">
        <v>155</v>
      </c>
      <c r="H84" s="84" t="s">
        <v>154</v>
      </c>
      <c r="I84" s="165">
        <v>14472.37</v>
      </c>
      <c r="J84" s="165">
        <v>4341.71</v>
      </c>
      <c r="K84" s="166">
        <f t="shared" si="1"/>
        <v>29.999993090281684</v>
      </c>
    </row>
    <row r="85" spans="1:11" ht="31.5">
      <c r="A85" s="159" t="s">
        <v>234</v>
      </c>
      <c r="B85" s="83" t="s">
        <v>393</v>
      </c>
      <c r="C85" s="83" t="s">
        <v>399</v>
      </c>
      <c r="D85" s="83" t="s">
        <v>142</v>
      </c>
      <c r="E85" s="83" t="s">
        <v>351</v>
      </c>
      <c r="F85" s="160"/>
      <c r="G85" s="83"/>
      <c r="H85" s="83"/>
      <c r="I85" s="161">
        <f>I86+I91+I94+I117+I146+I153</f>
        <v>63644.639999999999</v>
      </c>
      <c r="J85" s="161">
        <f>J86+J91+J94+J117+J146+J153</f>
        <v>8612.51</v>
      </c>
      <c r="K85" s="162">
        <f t="shared" si="1"/>
        <v>13.532184328483906</v>
      </c>
    </row>
    <row r="86" spans="1:11" ht="63">
      <c r="A86" s="159" t="s">
        <v>245</v>
      </c>
      <c r="B86" s="83" t="s">
        <v>393</v>
      </c>
      <c r="C86" s="83" t="s">
        <v>399</v>
      </c>
      <c r="D86" s="83" t="s">
        <v>146</v>
      </c>
      <c r="E86" s="83" t="s">
        <v>351</v>
      </c>
      <c r="F86" s="160"/>
      <c r="G86" s="83"/>
      <c r="H86" s="83"/>
      <c r="I86" s="161">
        <f>I87+I89</f>
        <v>2505</v>
      </c>
      <c r="J86" s="161">
        <f>J87+J89</f>
        <v>36</v>
      </c>
      <c r="K86" s="162">
        <f t="shared" si="1"/>
        <v>1.437125748502994</v>
      </c>
    </row>
    <row r="87" spans="1:11" ht="31.5">
      <c r="A87" s="163" t="s">
        <v>141</v>
      </c>
      <c r="B87" s="84" t="s">
        <v>393</v>
      </c>
      <c r="C87" s="84" t="s">
        <v>399</v>
      </c>
      <c r="D87" s="84" t="s">
        <v>146</v>
      </c>
      <c r="E87" s="84" t="s">
        <v>400</v>
      </c>
      <c r="F87" s="164" t="s">
        <v>356</v>
      </c>
      <c r="G87" s="84"/>
      <c r="H87" s="84"/>
      <c r="I87" s="165">
        <f>I88</f>
        <v>5</v>
      </c>
      <c r="J87" s="165">
        <f>J88</f>
        <v>0</v>
      </c>
      <c r="K87" s="166">
        <f t="shared" si="1"/>
        <v>0</v>
      </c>
    </row>
    <row r="88" spans="1:11" ht="31.5">
      <c r="A88" s="163" t="s">
        <v>95</v>
      </c>
      <c r="B88" s="84" t="s">
        <v>393</v>
      </c>
      <c r="C88" s="84" t="s">
        <v>399</v>
      </c>
      <c r="D88" s="84" t="s">
        <v>146</v>
      </c>
      <c r="E88" s="84" t="s">
        <v>400</v>
      </c>
      <c r="F88" s="164" t="s">
        <v>356</v>
      </c>
      <c r="G88" s="84" t="s">
        <v>143</v>
      </c>
      <c r="H88" s="84" t="s">
        <v>156</v>
      </c>
      <c r="I88" s="165">
        <v>5</v>
      </c>
      <c r="J88" s="165">
        <v>0</v>
      </c>
      <c r="K88" s="166">
        <f t="shared" si="1"/>
        <v>0</v>
      </c>
    </row>
    <row r="89" spans="1:11" ht="31.5">
      <c r="A89" s="163" t="s">
        <v>141</v>
      </c>
      <c r="B89" s="84" t="s">
        <v>393</v>
      </c>
      <c r="C89" s="84" t="s">
        <v>399</v>
      </c>
      <c r="D89" s="84" t="s">
        <v>146</v>
      </c>
      <c r="E89" s="84" t="s">
        <v>401</v>
      </c>
      <c r="F89" s="164" t="s">
        <v>356</v>
      </c>
      <c r="G89" s="84"/>
      <c r="H89" s="84"/>
      <c r="I89" s="165">
        <f>I90</f>
        <v>2500</v>
      </c>
      <c r="J89" s="165">
        <f>J90</f>
        <v>36</v>
      </c>
      <c r="K89" s="166">
        <f t="shared" si="1"/>
        <v>1.44</v>
      </c>
    </row>
    <row r="90" spans="1:11" ht="31.5">
      <c r="A90" s="163" t="s">
        <v>95</v>
      </c>
      <c r="B90" s="84" t="s">
        <v>393</v>
      </c>
      <c r="C90" s="84" t="s">
        <v>399</v>
      </c>
      <c r="D90" s="84" t="s">
        <v>146</v>
      </c>
      <c r="E90" s="84" t="s">
        <v>401</v>
      </c>
      <c r="F90" s="164" t="s">
        <v>356</v>
      </c>
      <c r="G90" s="84" t="s">
        <v>143</v>
      </c>
      <c r="H90" s="84" t="s">
        <v>156</v>
      </c>
      <c r="I90" s="165">
        <v>2500</v>
      </c>
      <c r="J90" s="165">
        <v>36</v>
      </c>
      <c r="K90" s="166">
        <f t="shared" si="1"/>
        <v>1.44</v>
      </c>
    </row>
    <row r="91" spans="1:11" ht="47.25">
      <c r="A91" s="159" t="s">
        <v>235</v>
      </c>
      <c r="B91" s="83" t="s">
        <v>393</v>
      </c>
      <c r="C91" s="83" t="s">
        <v>399</v>
      </c>
      <c r="D91" s="83" t="s">
        <v>139</v>
      </c>
      <c r="E91" s="83" t="s">
        <v>351</v>
      </c>
      <c r="F91" s="160"/>
      <c r="G91" s="83"/>
      <c r="H91" s="83"/>
      <c r="I91" s="161">
        <f>I92</f>
        <v>500</v>
      </c>
      <c r="J91" s="161">
        <f>J92</f>
        <v>25</v>
      </c>
      <c r="K91" s="162">
        <f t="shared" si="1"/>
        <v>5</v>
      </c>
    </row>
    <row r="92" spans="1:11" ht="31.5">
      <c r="A92" s="163" t="s">
        <v>141</v>
      </c>
      <c r="B92" s="84" t="s">
        <v>393</v>
      </c>
      <c r="C92" s="84" t="s">
        <v>399</v>
      </c>
      <c r="D92" s="84" t="s">
        <v>139</v>
      </c>
      <c r="E92" s="84" t="s">
        <v>402</v>
      </c>
      <c r="F92" s="164" t="s">
        <v>356</v>
      </c>
      <c r="G92" s="84"/>
      <c r="H92" s="84"/>
      <c r="I92" s="165">
        <f>I93</f>
        <v>500</v>
      </c>
      <c r="J92" s="165">
        <f>J93</f>
        <v>25</v>
      </c>
      <c r="K92" s="166">
        <f t="shared" si="1"/>
        <v>5</v>
      </c>
    </row>
    <row r="93" spans="1:11" ht="63">
      <c r="A93" s="163" t="s">
        <v>159</v>
      </c>
      <c r="B93" s="84" t="s">
        <v>393</v>
      </c>
      <c r="C93" s="84" t="s">
        <v>399</v>
      </c>
      <c r="D93" s="84" t="s">
        <v>139</v>
      </c>
      <c r="E93" s="84" t="s">
        <v>402</v>
      </c>
      <c r="F93" s="164" t="s">
        <v>356</v>
      </c>
      <c r="G93" s="84" t="s">
        <v>154</v>
      </c>
      <c r="H93" s="84" t="s">
        <v>158</v>
      </c>
      <c r="I93" s="165">
        <v>500</v>
      </c>
      <c r="J93" s="165">
        <v>25</v>
      </c>
      <c r="K93" s="166">
        <f t="shared" si="1"/>
        <v>5</v>
      </c>
    </row>
    <row r="94" spans="1:11" ht="94.5">
      <c r="A94" s="159" t="s">
        <v>238</v>
      </c>
      <c r="B94" s="83" t="s">
        <v>393</v>
      </c>
      <c r="C94" s="83" t="s">
        <v>399</v>
      </c>
      <c r="D94" s="83" t="s">
        <v>154</v>
      </c>
      <c r="E94" s="83" t="s">
        <v>351</v>
      </c>
      <c r="F94" s="160"/>
      <c r="G94" s="83"/>
      <c r="H94" s="83"/>
      <c r="I94" s="161">
        <f>I95+I97+I99+I101+I103+I105+I107+I109+I111+I113+I115</f>
        <v>44800.4</v>
      </c>
      <c r="J94" s="161">
        <f>J95+J97+J99+J101+J103+J105+J107+J109+J111+J113+J115</f>
        <v>5414.4649999999992</v>
      </c>
      <c r="K94" s="162">
        <f t="shared" si="1"/>
        <v>12.085751466504762</v>
      </c>
    </row>
    <row r="95" spans="1:11" ht="31.5">
      <c r="A95" s="163" t="s">
        <v>141</v>
      </c>
      <c r="B95" s="84" t="s">
        <v>393</v>
      </c>
      <c r="C95" s="84" t="s">
        <v>399</v>
      </c>
      <c r="D95" s="84" t="s">
        <v>154</v>
      </c>
      <c r="E95" s="84" t="s">
        <v>403</v>
      </c>
      <c r="F95" s="164" t="s">
        <v>356</v>
      </c>
      <c r="G95" s="84"/>
      <c r="H95" s="84"/>
      <c r="I95" s="165">
        <f>I96</f>
        <v>1800</v>
      </c>
      <c r="J95" s="165">
        <f>J96</f>
        <v>0</v>
      </c>
      <c r="K95" s="166">
        <f t="shared" si="1"/>
        <v>0</v>
      </c>
    </row>
    <row r="96" spans="1:11" ht="15.75">
      <c r="A96" s="163" t="s">
        <v>99</v>
      </c>
      <c r="B96" s="84" t="s">
        <v>393</v>
      </c>
      <c r="C96" s="84" t="s">
        <v>399</v>
      </c>
      <c r="D96" s="84" t="s">
        <v>154</v>
      </c>
      <c r="E96" s="84" t="s">
        <v>403</v>
      </c>
      <c r="F96" s="164" t="s">
        <v>356</v>
      </c>
      <c r="G96" s="84" t="s">
        <v>155</v>
      </c>
      <c r="H96" s="84" t="s">
        <v>154</v>
      </c>
      <c r="I96" s="165">
        <v>1800</v>
      </c>
      <c r="J96" s="165">
        <v>0</v>
      </c>
      <c r="K96" s="166">
        <f t="shared" si="1"/>
        <v>0</v>
      </c>
    </row>
    <row r="97" spans="1:11" ht="31.5">
      <c r="A97" s="163" t="s">
        <v>149</v>
      </c>
      <c r="B97" s="84" t="s">
        <v>393</v>
      </c>
      <c r="C97" s="84" t="s">
        <v>399</v>
      </c>
      <c r="D97" s="84" t="s">
        <v>154</v>
      </c>
      <c r="E97" s="84" t="s">
        <v>403</v>
      </c>
      <c r="F97" s="164" t="s">
        <v>357</v>
      </c>
      <c r="G97" s="84"/>
      <c r="H97" s="84"/>
      <c r="I97" s="165">
        <f>I98</f>
        <v>3500</v>
      </c>
      <c r="J97" s="165">
        <f>J98</f>
        <v>1084.2840000000001</v>
      </c>
      <c r="K97" s="166">
        <f t="shared" si="1"/>
        <v>30.97954285714286</v>
      </c>
    </row>
    <row r="98" spans="1:11" ht="15.75">
      <c r="A98" s="163" t="s">
        <v>99</v>
      </c>
      <c r="B98" s="84" t="s">
        <v>393</v>
      </c>
      <c r="C98" s="84" t="s">
        <v>399</v>
      </c>
      <c r="D98" s="84" t="s">
        <v>154</v>
      </c>
      <c r="E98" s="84" t="s">
        <v>403</v>
      </c>
      <c r="F98" s="164" t="s">
        <v>357</v>
      </c>
      <c r="G98" s="84" t="s">
        <v>155</v>
      </c>
      <c r="H98" s="84" t="s">
        <v>154</v>
      </c>
      <c r="I98" s="165">
        <v>3500</v>
      </c>
      <c r="J98" s="165">
        <v>1084.2840000000001</v>
      </c>
      <c r="K98" s="166">
        <f t="shared" si="1"/>
        <v>30.97954285714286</v>
      </c>
    </row>
    <row r="99" spans="1:11" ht="15.75">
      <c r="A99" s="163" t="s">
        <v>359</v>
      </c>
      <c r="B99" s="84" t="s">
        <v>393</v>
      </c>
      <c r="C99" s="84" t="s">
        <v>399</v>
      </c>
      <c r="D99" s="84" t="s">
        <v>154</v>
      </c>
      <c r="E99" s="84" t="s">
        <v>403</v>
      </c>
      <c r="F99" s="164" t="s">
        <v>360</v>
      </c>
      <c r="G99" s="84"/>
      <c r="H99" s="84"/>
      <c r="I99" s="165">
        <f>I100</f>
        <v>10</v>
      </c>
      <c r="J99" s="165">
        <f>J100</f>
        <v>1.0509999999999999</v>
      </c>
      <c r="K99" s="166">
        <f t="shared" si="1"/>
        <v>10.51</v>
      </c>
    </row>
    <row r="100" spans="1:11" ht="15.75">
      <c r="A100" s="163" t="s">
        <v>99</v>
      </c>
      <c r="B100" s="84" t="s">
        <v>393</v>
      </c>
      <c r="C100" s="84" t="s">
        <v>399</v>
      </c>
      <c r="D100" s="84" t="s">
        <v>154</v>
      </c>
      <c r="E100" s="84" t="s">
        <v>403</v>
      </c>
      <c r="F100" s="164" t="s">
        <v>360</v>
      </c>
      <c r="G100" s="84" t="s">
        <v>155</v>
      </c>
      <c r="H100" s="84" t="s">
        <v>154</v>
      </c>
      <c r="I100" s="165">
        <v>10</v>
      </c>
      <c r="J100" s="165">
        <v>1.0509999999999999</v>
      </c>
      <c r="K100" s="166">
        <f t="shared" si="1"/>
        <v>10.51</v>
      </c>
    </row>
    <row r="101" spans="1:11" ht="31.5">
      <c r="A101" s="163" t="s">
        <v>141</v>
      </c>
      <c r="B101" s="84" t="s">
        <v>393</v>
      </c>
      <c r="C101" s="84" t="s">
        <v>399</v>
      </c>
      <c r="D101" s="84" t="s">
        <v>154</v>
      </c>
      <c r="E101" s="84" t="s">
        <v>404</v>
      </c>
      <c r="F101" s="164" t="s">
        <v>356</v>
      </c>
      <c r="G101" s="84"/>
      <c r="H101" s="84"/>
      <c r="I101" s="165">
        <f>I102</f>
        <v>300</v>
      </c>
      <c r="J101" s="165">
        <f>J102</f>
        <v>0</v>
      </c>
      <c r="K101" s="166">
        <f t="shared" si="1"/>
        <v>0</v>
      </c>
    </row>
    <row r="102" spans="1:11" ht="15.75">
      <c r="A102" s="163" t="s">
        <v>99</v>
      </c>
      <c r="B102" s="84" t="s">
        <v>393</v>
      </c>
      <c r="C102" s="84" t="s">
        <v>399</v>
      </c>
      <c r="D102" s="84" t="s">
        <v>154</v>
      </c>
      <c r="E102" s="84" t="s">
        <v>404</v>
      </c>
      <c r="F102" s="164" t="s">
        <v>356</v>
      </c>
      <c r="G102" s="84" t="s">
        <v>155</v>
      </c>
      <c r="H102" s="84" t="s">
        <v>154</v>
      </c>
      <c r="I102" s="165">
        <v>300</v>
      </c>
      <c r="J102" s="165">
        <v>0</v>
      </c>
      <c r="K102" s="166">
        <f t="shared" si="1"/>
        <v>0</v>
      </c>
    </row>
    <row r="103" spans="1:11" ht="31.5">
      <c r="A103" s="163" t="s">
        <v>141</v>
      </c>
      <c r="B103" s="84" t="s">
        <v>393</v>
      </c>
      <c r="C103" s="84" t="s">
        <v>399</v>
      </c>
      <c r="D103" s="84" t="s">
        <v>154</v>
      </c>
      <c r="E103" s="84" t="s">
        <v>405</v>
      </c>
      <c r="F103" s="164" t="s">
        <v>356</v>
      </c>
      <c r="G103" s="84"/>
      <c r="H103" s="84"/>
      <c r="I103" s="165">
        <f>I104</f>
        <v>6411.19</v>
      </c>
      <c r="J103" s="165">
        <f>J104</f>
        <v>1482.261</v>
      </c>
      <c r="K103" s="166">
        <f t="shared" si="1"/>
        <v>23.11990441712069</v>
      </c>
    </row>
    <row r="104" spans="1:11" ht="15.75">
      <c r="A104" s="163" t="s">
        <v>99</v>
      </c>
      <c r="B104" s="84" t="s">
        <v>393</v>
      </c>
      <c r="C104" s="84" t="s">
        <v>399</v>
      </c>
      <c r="D104" s="84" t="s">
        <v>154</v>
      </c>
      <c r="E104" s="84" t="s">
        <v>405</v>
      </c>
      <c r="F104" s="164" t="s">
        <v>356</v>
      </c>
      <c r="G104" s="84" t="s">
        <v>155</v>
      </c>
      <c r="H104" s="84" t="s">
        <v>154</v>
      </c>
      <c r="I104" s="165">
        <v>6411.19</v>
      </c>
      <c r="J104" s="165">
        <v>1482.261</v>
      </c>
      <c r="K104" s="166">
        <f t="shared" si="1"/>
        <v>23.11990441712069</v>
      </c>
    </row>
    <row r="105" spans="1:11" ht="31.5">
      <c r="A105" s="163" t="s">
        <v>141</v>
      </c>
      <c r="B105" s="84" t="s">
        <v>393</v>
      </c>
      <c r="C105" s="84" t="s">
        <v>399</v>
      </c>
      <c r="D105" s="84" t="s">
        <v>154</v>
      </c>
      <c r="E105" s="84" t="s">
        <v>406</v>
      </c>
      <c r="F105" s="164" t="s">
        <v>356</v>
      </c>
      <c r="G105" s="84"/>
      <c r="H105" s="84"/>
      <c r="I105" s="165">
        <f>I106</f>
        <v>6365</v>
      </c>
      <c r="J105" s="165">
        <f>J106</f>
        <v>2616</v>
      </c>
      <c r="K105" s="166">
        <f t="shared" si="1"/>
        <v>41.099764336213667</v>
      </c>
    </row>
    <row r="106" spans="1:11" ht="31.5">
      <c r="A106" s="163" t="s">
        <v>94</v>
      </c>
      <c r="B106" s="84" t="s">
        <v>393</v>
      </c>
      <c r="C106" s="84" t="s">
        <v>399</v>
      </c>
      <c r="D106" s="84" t="s">
        <v>154</v>
      </c>
      <c r="E106" s="84" t="s">
        <v>406</v>
      </c>
      <c r="F106" s="164" t="s">
        <v>356</v>
      </c>
      <c r="G106" s="84" t="s">
        <v>143</v>
      </c>
      <c r="H106" s="84" t="s">
        <v>157</v>
      </c>
      <c r="I106" s="165">
        <v>6365</v>
      </c>
      <c r="J106" s="165">
        <v>2616</v>
      </c>
      <c r="K106" s="166">
        <f t="shared" si="1"/>
        <v>41.099764336213667</v>
      </c>
    </row>
    <row r="107" spans="1:11" ht="31.5">
      <c r="A107" s="163" t="s">
        <v>141</v>
      </c>
      <c r="B107" s="84" t="s">
        <v>393</v>
      </c>
      <c r="C107" s="84" t="s">
        <v>399</v>
      </c>
      <c r="D107" s="84" t="s">
        <v>154</v>
      </c>
      <c r="E107" s="84" t="s">
        <v>407</v>
      </c>
      <c r="F107" s="164" t="s">
        <v>356</v>
      </c>
      <c r="G107" s="84"/>
      <c r="H107" s="84"/>
      <c r="I107" s="165">
        <f>I108</f>
        <v>20698.740000000002</v>
      </c>
      <c r="J107" s="165">
        <f>J108</f>
        <v>0</v>
      </c>
      <c r="K107" s="166">
        <f t="shared" si="1"/>
        <v>0</v>
      </c>
    </row>
    <row r="108" spans="1:11" ht="31.5">
      <c r="A108" s="163" t="s">
        <v>94</v>
      </c>
      <c r="B108" s="84" t="s">
        <v>393</v>
      </c>
      <c r="C108" s="84" t="s">
        <v>399</v>
      </c>
      <c r="D108" s="84" t="s">
        <v>154</v>
      </c>
      <c r="E108" s="84" t="s">
        <v>407</v>
      </c>
      <c r="F108" s="164" t="s">
        <v>356</v>
      </c>
      <c r="G108" s="84" t="s">
        <v>143</v>
      </c>
      <c r="H108" s="84" t="s">
        <v>157</v>
      </c>
      <c r="I108" s="165">
        <v>20698.740000000002</v>
      </c>
      <c r="J108" s="165">
        <v>0</v>
      </c>
      <c r="K108" s="166">
        <f t="shared" si="1"/>
        <v>0</v>
      </c>
    </row>
    <row r="109" spans="1:11" ht="31.5">
      <c r="A109" s="163" t="s">
        <v>141</v>
      </c>
      <c r="B109" s="84" t="s">
        <v>393</v>
      </c>
      <c r="C109" s="84" t="s">
        <v>399</v>
      </c>
      <c r="D109" s="84" t="s">
        <v>154</v>
      </c>
      <c r="E109" s="84" t="s">
        <v>408</v>
      </c>
      <c r="F109" s="164" t="s">
        <v>356</v>
      </c>
      <c r="G109" s="84"/>
      <c r="H109" s="84"/>
      <c r="I109" s="165">
        <f>I110</f>
        <v>1300</v>
      </c>
      <c r="J109" s="165">
        <f>J110</f>
        <v>230.869</v>
      </c>
      <c r="K109" s="166">
        <f t="shared" si="1"/>
        <v>17.759153846153847</v>
      </c>
    </row>
    <row r="110" spans="1:11" ht="15.75">
      <c r="A110" s="163" t="s">
        <v>97</v>
      </c>
      <c r="B110" s="84" t="s">
        <v>393</v>
      </c>
      <c r="C110" s="84" t="s">
        <v>399</v>
      </c>
      <c r="D110" s="84" t="s">
        <v>154</v>
      </c>
      <c r="E110" s="84" t="s">
        <v>408</v>
      </c>
      <c r="F110" s="164" t="s">
        <v>356</v>
      </c>
      <c r="G110" s="84" t="s">
        <v>155</v>
      </c>
      <c r="H110" s="84" t="s">
        <v>146</v>
      </c>
      <c r="I110" s="165">
        <v>1300</v>
      </c>
      <c r="J110" s="165">
        <v>230.869</v>
      </c>
      <c r="K110" s="166">
        <f t="shared" si="1"/>
        <v>17.759153846153847</v>
      </c>
    </row>
    <row r="111" spans="1:11" ht="31.5">
      <c r="A111" s="163" t="s">
        <v>141</v>
      </c>
      <c r="B111" s="84" t="s">
        <v>393</v>
      </c>
      <c r="C111" s="84" t="s">
        <v>399</v>
      </c>
      <c r="D111" s="84" t="s">
        <v>154</v>
      </c>
      <c r="E111" s="84" t="s">
        <v>409</v>
      </c>
      <c r="F111" s="164" t="s">
        <v>356</v>
      </c>
      <c r="G111" s="84"/>
      <c r="H111" s="84"/>
      <c r="I111" s="165">
        <f>I112</f>
        <v>0</v>
      </c>
      <c r="J111" s="165">
        <f>J112</f>
        <v>0</v>
      </c>
      <c r="K111" s="166">
        <v>0</v>
      </c>
    </row>
    <row r="112" spans="1:11" ht="15.75">
      <c r="A112" s="163" t="s">
        <v>99</v>
      </c>
      <c r="B112" s="84" t="s">
        <v>393</v>
      </c>
      <c r="C112" s="84" t="s">
        <v>399</v>
      </c>
      <c r="D112" s="84" t="s">
        <v>154</v>
      </c>
      <c r="E112" s="84" t="s">
        <v>409</v>
      </c>
      <c r="F112" s="164" t="s">
        <v>356</v>
      </c>
      <c r="G112" s="84" t="s">
        <v>155</v>
      </c>
      <c r="H112" s="84" t="s">
        <v>154</v>
      </c>
      <c r="I112" s="165">
        <v>0</v>
      </c>
      <c r="J112" s="165">
        <v>0</v>
      </c>
      <c r="K112" s="166">
        <v>0</v>
      </c>
    </row>
    <row r="113" spans="1:11" ht="31.5">
      <c r="A113" s="163" t="s">
        <v>141</v>
      </c>
      <c r="B113" s="84" t="s">
        <v>393</v>
      </c>
      <c r="C113" s="84" t="s">
        <v>399</v>
      </c>
      <c r="D113" s="84" t="s">
        <v>154</v>
      </c>
      <c r="E113" s="84" t="s">
        <v>410</v>
      </c>
      <c r="F113" s="164" t="s">
        <v>356</v>
      </c>
      <c r="G113" s="84"/>
      <c r="H113" s="84"/>
      <c r="I113" s="165">
        <f>I114</f>
        <v>2499.48</v>
      </c>
      <c r="J113" s="165">
        <f>J114</f>
        <v>0</v>
      </c>
      <c r="K113" s="166">
        <f t="shared" si="1"/>
        <v>0</v>
      </c>
    </row>
    <row r="114" spans="1:11" ht="15.75">
      <c r="A114" s="163" t="s">
        <v>99</v>
      </c>
      <c r="B114" s="84" t="s">
        <v>393</v>
      </c>
      <c r="C114" s="84" t="s">
        <v>399</v>
      </c>
      <c r="D114" s="84" t="s">
        <v>154</v>
      </c>
      <c r="E114" s="84" t="s">
        <v>410</v>
      </c>
      <c r="F114" s="164" t="s">
        <v>356</v>
      </c>
      <c r="G114" s="84" t="s">
        <v>155</v>
      </c>
      <c r="H114" s="84" t="s">
        <v>154</v>
      </c>
      <c r="I114" s="165">
        <v>2499.48</v>
      </c>
      <c r="J114" s="165">
        <v>0</v>
      </c>
      <c r="K114" s="166">
        <f t="shared" si="1"/>
        <v>0</v>
      </c>
    </row>
    <row r="115" spans="1:11" ht="31.5">
      <c r="A115" s="163" t="s">
        <v>141</v>
      </c>
      <c r="B115" s="84" t="s">
        <v>393</v>
      </c>
      <c r="C115" s="84" t="s">
        <v>399</v>
      </c>
      <c r="D115" s="84" t="s">
        <v>154</v>
      </c>
      <c r="E115" s="84" t="s">
        <v>411</v>
      </c>
      <c r="F115" s="164" t="s">
        <v>356</v>
      </c>
      <c r="G115" s="84"/>
      <c r="H115" s="84"/>
      <c r="I115" s="165">
        <f>I116</f>
        <v>1915.99</v>
      </c>
      <c r="J115" s="165">
        <f>J116</f>
        <v>0</v>
      </c>
      <c r="K115" s="166">
        <f t="shared" si="1"/>
        <v>0</v>
      </c>
    </row>
    <row r="116" spans="1:11" ht="31.5">
      <c r="A116" s="163" t="s">
        <v>94</v>
      </c>
      <c r="B116" s="84" t="s">
        <v>393</v>
      </c>
      <c r="C116" s="84" t="s">
        <v>399</v>
      </c>
      <c r="D116" s="84" t="s">
        <v>154</v>
      </c>
      <c r="E116" s="84" t="s">
        <v>411</v>
      </c>
      <c r="F116" s="164" t="s">
        <v>356</v>
      </c>
      <c r="G116" s="84" t="s">
        <v>143</v>
      </c>
      <c r="H116" s="84" t="s">
        <v>157</v>
      </c>
      <c r="I116" s="165">
        <v>1915.99</v>
      </c>
      <c r="J116" s="165">
        <v>0</v>
      </c>
      <c r="K116" s="166">
        <f t="shared" si="1"/>
        <v>0</v>
      </c>
    </row>
    <row r="117" spans="1:11" ht="63">
      <c r="A117" s="159" t="s">
        <v>259</v>
      </c>
      <c r="B117" s="83" t="s">
        <v>393</v>
      </c>
      <c r="C117" s="83" t="s">
        <v>399</v>
      </c>
      <c r="D117" s="83" t="s">
        <v>143</v>
      </c>
      <c r="E117" s="83" t="s">
        <v>351</v>
      </c>
      <c r="F117" s="160"/>
      <c r="G117" s="83"/>
      <c r="H117" s="83"/>
      <c r="I117" s="161">
        <f>I118+I120+I122+I124+I126+I128+I130+I132+I134+I136+I138+I140+I142+I144</f>
        <v>14911.81</v>
      </c>
      <c r="J117" s="161">
        <f>J118+J120+J122+J124+J126+J128+J130+J132+J134+J136+J138+J140+J142+J144</f>
        <v>3132.9799999999996</v>
      </c>
      <c r="K117" s="162">
        <f t="shared" si="1"/>
        <v>21.010058470433833</v>
      </c>
    </row>
    <row r="118" spans="1:11" ht="31.5">
      <c r="A118" s="163" t="s">
        <v>145</v>
      </c>
      <c r="B118" s="84" t="s">
        <v>393</v>
      </c>
      <c r="C118" s="84" t="s">
        <v>399</v>
      </c>
      <c r="D118" s="84" t="s">
        <v>143</v>
      </c>
      <c r="E118" s="84" t="s">
        <v>412</v>
      </c>
      <c r="F118" s="164" t="s">
        <v>413</v>
      </c>
      <c r="G118" s="84"/>
      <c r="H118" s="84"/>
      <c r="I118" s="165">
        <f>I119</f>
        <v>4035.22</v>
      </c>
      <c r="J118" s="165">
        <f>J119</f>
        <v>1002.348</v>
      </c>
      <c r="K118" s="166">
        <f t="shared" si="1"/>
        <v>24.839983941396007</v>
      </c>
    </row>
    <row r="119" spans="1:11" ht="15.75">
      <c r="A119" s="163" t="s">
        <v>104</v>
      </c>
      <c r="B119" s="84" t="s">
        <v>393</v>
      </c>
      <c r="C119" s="84" t="s">
        <v>399</v>
      </c>
      <c r="D119" s="84" t="s">
        <v>143</v>
      </c>
      <c r="E119" s="84" t="s">
        <v>412</v>
      </c>
      <c r="F119" s="164" t="s">
        <v>413</v>
      </c>
      <c r="G119" s="84" t="s">
        <v>147</v>
      </c>
      <c r="H119" s="84" t="s">
        <v>146</v>
      </c>
      <c r="I119" s="165">
        <v>4035.22</v>
      </c>
      <c r="J119" s="165">
        <v>1002.348</v>
      </c>
      <c r="K119" s="166">
        <f t="shared" si="1"/>
        <v>24.839983941396007</v>
      </c>
    </row>
    <row r="120" spans="1:11" ht="78.75">
      <c r="A120" s="163" t="s">
        <v>148</v>
      </c>
      <c r="B120" s="84" t="s">
        <v>393</v>
      </c>
      <c r="C120" s="84" t="s">
        <v>399</v>
      </c>
      <c r="D120" s="84" t="s">
        <v>143</v>
      </c>
      <c r="E120" s="84" t="s">
        <v>412</v>
      </c>
      <c r="F120" s="164" t="s">
        <v>414</v>
      </c>
      <c r="G120" s="84"/>
      <c r="H120" s="84"/>
      <c r="I120" s="165">
        <f>I121</f>
        <v>1215.6199999999999</v>
      </c>
      <c r="J120" s="165">
        <f>J121</f>
        <v>243.85599999999999</v>
      </c>
      <c r="K120" s="166">
        <f t="shared" si="1"/>
        <v>20.060216185979172</v>
      </c>
    </row>
    <row r="121" spans="1:11" ht="15.75">
      <c r="A121" s="163" t="s">
        <v>104</v>
      </c>
      <c r="B121" s="84" t="s">
        <v>393</v>
      </c>
      <c r="C121" s="84" t="s">
        <v>399</v>
      </c>
      <c r="D121" s="84" t="s">
        <v>143</v>
      </c>
      <c r="E121" s="84" t="s">
        <v>412</v>
      </c>
      <c r="F121" s="164" t="s">
        <v>414</v>
      </c>
      <c r="G121" s="84" t="s">
        <v>147</v>
      </c>
      <c r="H121" s="84" t="s">
        <v>146</v>
      </c>
      <c r="I121" s="165">
        <v>1215.6199999999999</v>
      </c>
      <c r="J121" s="165">
        <v>243.85599999999999</v>
      </c>
      <c r="K121" s="166">
        <f t="shared" si="1"/>
        <v>20.060216185979172</v>
      </c>
    </row>
    <row r="122" spans="1:11" ht="47.25">
      <c r="A122" s="163" t="s">
        <v>151</v>
      </c>
      <c r="B122" s="84" t="s">
        <v>393</v>
      </c>
      <c r="C122" s="84" t="s">
        <v>399</v>
      </c>
      <c r="D122" s="84" t="s">
        <v>143</v>
      </c>
      <c r="E122" s="84" t="s">
        <v>412</v>
      </c>
      <c r="F122" s="164" t="s">
        <v>355</v>
      </c>
      <c r="G122" s="84"/>
      <c r="H122" s="84"/>
      <c r="I122" s="165">
        <f>I123</f>
        <v>153</v>
      </c>
      <c r="J122" s="165">
        <f>J123</f>
        <v>27.8</v>
      </c>
      <c r="K122" s="166">
        <f t="shared" si="1"/>
        <v>18.169934640522875</v>
      </c>
    </row>
    <row r="123" spans="1:11" ht="15.75">
      <c r="A123" s="163" t="s">
        <v>104</v>
      </c>
      <c r="B123" s="84" t="s">
        <v>393</v>
      </c>
      <c r="C123" s="84" t="s">
        <v>399</v>
      </c>
      <c r="D123" s="84" t="s">
        <v>143</v>
      </c>
      <c r="E123" s="84" t="s">
        <v>412</v>
      </c>
      <c r="F123" s="164" t="s">
        <v>355</v>
      </c>
      <c r="G123" s="84" t="s">
        <v>147</v>
      </c>
      <c r="H123" s="84" t="s">
        <v>146</v>
      </c>
      <c r="I123" s="165">
        <v>153</v>
      </c>
      <c r="J123" s="165">
        <v>27.8</v>
      </c>
      <c r="K123" s="166">
        <f t="shared" si="1"/>
        <v>18.169934640522875</v>
      </c>
    </row>
    <row r="124" spans="1:11" ht="31.5">
      <c r="A124" s="163" t="s">
        <v>141</v>
      </c>
      <c r="B124" s="84" t="s">
        <v>393</v>
      </c>
      <c r="C124" s="84" t="s">
        <v>399</v>
      </c>
      <c r="D124" s="84" t="s">
        <v>143</v>
      </c>
      <c r="E124" s="84" t="s">
        <v>412</v>
      </c>
      <c r="F124" s="164" t="s">
        <v>356</v>
      </c>
      <c r="G124" s="84"/>
      <c r="H124" s="84"/>
      <c r="I124" s="165">
        <f>I125</f>
        <v>1550</v>
      </c>
      <c r="J124" s="165">
        <f>J125</f>
        <v>497.178</v>
      </c>
      <c r="K124" s="166">
        <f t="shared" si="1"/>
        <v>32.076000000000001</v>
      </c>
    </row>
    <row r="125" spans="1:11" ht="15.75">
      <c r="A125" s="163" t="s">
        <v>104</v>
      </c>
      <c r="B125" s="84" t="s">
        <v>393</v>
      </c>
      <c r="C125" s="84" t="s">
        <v>399</v>
      </c>
      <c r="D125" s="84" t="s">
        <v>143</v>
      </c>
      <c r="E125" s="84" t="s">
        <v>412</v>
      </c>
      <c r="F125" s="164" t="s">
        <v>356</v>
      </c>
      <c r="G125" s="84" t="s">
        <v>147</v>
      </c>
      <c r="H125" s="84" t="s">
        <v>146</v>
      </c>
      <c r="I125" s="165">
        <v>1550</v>
      </c>
      <c r="J125" s="165">
        <v>497.178</v>
      </c>
      <c r="K125" s="166">
        <f t="shared" si="1"/>
        <v>32.076000000000001</v>
      </c>
    </row>
    <row r="126" spans="1:11" ht="31.5">
      <c r="A126" s="163" t="s">
        <v>149</v>
      </c>
      <c r="B126" s="84" t="s">
        <v>393</v>
      </c>
      <c r="C126" s="84" t="s">
        <v>399</v>
      </c>
      <c r="D126" s="84" t="s">
        <v>143</v>
      </c>
      <c r="E126" s="84" t="s">
        <v>412</v>
      </c>
      <c r="F126" s="164" t="s">
        <v>357</v>
      </c>
      <c r="G126" s="84"/>
      <c r="H126" s="84"/>
      <c r="I126" s="165">
        <f>I127</f>
        <v>240</v>
      </c>
      <c r="J126" s="165">
        <f>J127</f>
        <v>79.070999999999998</v>
      </c>
      <c r="K126" s="166">
        <f t="shared" si="1"/>
        <v>32.946249999999999</v>
      </c>
    </row>
    <row r="127" spans="1:11" ht="15.75">
      <c r="A127" s="163" t="s">
        <v>104</v>
      </c>
      <c r="B127" s="84" t="s">
        <v>393</v>
      </c>
      <c r="C127" s="84" t="s">
        <v>399</v>
      </c>
      <c r="D127" s="84" t="s">
        <v>143</v>
      </c>
      <c r="E127" s="84" t="s">
        <v>412</v>
      </c>
      <c r="F127" s="164" t="s">
        <v>357</v>
      </c>
      <c r="G127" s="84" t="s">
        <v>147</v>
      </c>
      <c r="H127" s="84" t="s">
        <v>146</v>
      </c>
      <c r="I127" s="165">
        <v>240</v>
      </c>
      <c r="J127" s="165">
        <v>79.070999999999998</v>
      </c>
      <c r="K127" s="166">
        <f t="shared" si="1"/>
        <v>32.946249999999999</v>
      </c>
    </row>
    <row r="128" spans="1:11" ht="31.5">
      <c r="A128" s="163" t="s">
        <v>145</v>
      </c>
      <c r="B128" s="84" t="s">
        <v>393</v>
      </c>
      <c r="C128" s="84" t="s">
        <v>399</v>
      </c>
      <c r="D128" s="84" t="s">
        <v>143</v>
      </c>
      <c r="E128" s="84" t="s">
        <v>415</v>
      </c>
      <c r="F128" s="164" t="s">
        <v>413</v>
      </c>
      <c r="G128" s="84"/>
      <c r="H128" s="84"/>
      <c r="I128" s="165">
        <f>I129</f>
        <v>610</v>
      </c>
      <c r="J128" s="165">
        <f>J129</f>
        <v>141.22200000000001</v>
      </c>
      <c r="K128" s="166">
        <f t="shared" si="1"/>
        <v>23.151147540983608</v>
      </c>
    </row>
    <row r="129" spans="1:11" ht="15.75">
      <c r="A129" s="163" t="s">
        <v>104</v>
      </c>
      <c r="B129" s="84" t="s">
        <v>393</v>
      </c>
      <c r="C129" s="84" t="s">
        <v>399</v>
      </c>
      <c r="D129" s="84" t="s">
        <v>143</v>
      </c>
      <c r="E129" s="84" t="s">
        <v>415</v>
      </c>
      <c r="F129" s="164" t="s">
        <v>413</v>
      </c>
      <c r="G129" s="84" t="s">
        <v>147</v>
      </c>
      <c r="H129" s="84" t="s">
        <v>146</v>
      </c>
      <c r="I129" s="165">
        <v>610</v>
      </c>
      <c r="J129" s="165">
        <v>141.22200000000001</v>
      </c>
      <c r="K129" s="166">
        <f t="shared" si="1"/>
        <v>23.151147540983608</v>
      </c>
    </row>
    <row r="130" spans="1:11" ht="47.25">
      <c r="A130" s="163" t="s">
        <v>150</v>
      </c>
      <c r="B130" s="84" t="s">
        <v>393</v>
      </c>
      <c r="C130" s="84" t="s">
        <v>399</v>
      </c>
      <c r="D130" s="84" t="s">
        <v>143</v>
      </c>
      <c r="E130" s="84" t="s">
        <v>415</v>
      </c>
      <c r="F130" s="164" t="s">
        <v>416</v>
      </c>
      <c r="G130" s="84"/>
      <c r="H130" s="84"/>
      <c r="I130" s="165">
        <f>I131</f>
        <v>5</v>
      </c>
      <c r="J130" s="165">
        <f>J131</f>
        <v>0.76400000000000001</v>
      </c>
      <c r="K130" s="166">
        <f t="shared" si="1"/>
        <v>15.28</v>
      </c>
    </row>
    <row r="131" spans="1:11" ht="15.75">
      <c r="A131" s="163" t="s">
        <v>104</v>
      </c>
      <c r="B131" s="84" t="s">
        <v>393</v>
      </c>
      <c r="C131" s="84" t="s">
        <v>399</v>
      </c>
      <c r="D131" s="84" t="s">
        <v>143</v>
      </c>
      <c r="E131" s="84" t="s">
        <v>415</v>
      </c>
      <c r="F131" s="164" t="s">
        <v>416</v>
      </c>
      <c r="G131" s="84" t="s">
        <v>147</v>
      </c>
      <c r="H131" s="84" t="s">
        <v>146</v>
      </c>
      <c r="I131" s="165">
        <v>5</v>
      </c>
      <c r="J131" s="165">
        <v>0.76400000000000001</v>
      </c>
      <c r="K131" s="166">
        <f t="shared" si="1"/>
        <v>15.28</v>
      </c>
    </row>
    <row r="132" spans="1:11" ht="78.75">
      <c r="A132" s="163" t="s">
        <v>148</v>
      </c>
      <c r="B132" s="84" t="s">
        <v>393</v>
      </c>
      <c r="C132" s="84" t="s">
        <v>399</v>
      </c>
      <c r="D132" s="84" t="s">
        <v>143</v>
      </c>
      <c r="E132" s="84" t="s">
        <v>415</v>
      </c>
      <c r="F132" s="164" t="s">
        <v>414</v>
      </c>
      <c r="G132" s="84"/>
      <c r="H132" s="84"/>
      <c r="I132" s="165">
        <f>I133</f>
        <v>139.16999999999999</v>
      </c>
      <c r="J132" s="165">
        <f>J133</f>
        <v>34.447000000000003</v>
      </c>
      <c r="K132" s="166">
        <f t="shared" si="1"/>
        <v>24.751742473234177</v>
      </c>
    </row>
    <row r="133" spans="1:11" ht="15.75">
      <c r="A133" s="163" t="s">
        <v>104</v>
      </c>
      <c r="B133" s="84" t="s">
        <v>393</v>
      </c>
      <c r="C133" s="84" t="s">
        <v>399</v>
      </c>
      <c r="D133" s="84" t="s">
        <v>143</v>
      </c>
      <c r="E133" s="84" t="s">
        <v>415</v>
      </c>
      <c r="F133" s="164" t="s">
        <v>414</v>
      </c>
      <c r="G133" s="84" t="s">
        <v>147</v>
      </c>
      <c r="H133" s="84" t="s">
        <v>146</v>
      </c>
      <c r="I133" s="165">
        <v>139.16999999999999</v>
      </c>
      <c r="J133" s="165">
        <v>34.447000000000003</v>
      </c>
      <c r="K133" s="166">
        <f t="shared" si="1"/>
        <v>24.751742473234177</v>
      </c>
    </row>
    <row r="134" spans="1:11" ht="31.5">
      <c r="A134" s="163" t="s">
        <v>141</v>
      </c>
      <c r="B134" s="84" t="s">
        <v>393</v>
      </c>
      <c r="C134" s="84" t="s">
        <v>399</v>
      </c>
      <c r="D134" s="84" t="s">
        <v>143</v>
      </c>
      <c r="E134" s="84" t="s">
        <v>415</v>
      </c>
      <c r="F134" s="164" t="s">
        <v>356</v>
      </c>
      <c r="G134" s="84"/>
      <c r="H134" s="84"/>
      <c r="I134" s="165">
        <f>I135</f>
        <v>270</v>
      </c>
      <c r="J134" s="165">
        <f>J135</f>
        <v>118.4</v>
      </c>
      <c r="K134" s="166">
        <f t="shared" si="1"/>
        <v>43.851851851851855</v>
      </c>
    </row>
    <row r="135" spans="1:11" ht="15.75">
      <c r="A135" s="163" t="s">
        <v>104</v>
      </c>
      <c r="B135" s="84" t="s">
        <v>393</v>
      </c>
      <c r="C135" s="84" t="s">
        <v>399</v>
      </c>
      <c r="D135" s="84" t="s">
        <v>143</v>
      </c>
      <c r="E135" s="84" t="s">
        <v>415</v>
      </c>
      <c r="F135" s="164" t="s">
        <v>356</v>
      </c>
      <c r="G135" s="84" t="s">
        <v>147</v>
      </c>
      <c r="H135" s="84" t="s">
        <v>146</v>
      </c>
      <c r="I135" s="165">
        <v>270</v>
      </c>
      <c r="J135" s="165">
        <v>118.4</v>
      </c>
      <c r="K135" s="166">
        <f t="shared" si="1"/>
        <v>43.851851851851855</v>
      </c>
    </row>
    <row r="136" spans="1:11" ht="31.5">
      <c r="A136" s="163" t="s">
        <v>149</v>
      </c>
      <c r="B136" s="84" t="s">
        <v>393</v>
      </c>
      <c r="C136" s="84" t="s">
        <v>399</v>
      </c>
      <c r="D136" s="84" t="s">
        <v>143</v>
      </c>
      <c r="E136" s="84" t="s">
        <v>415</v>
      </c>
      <c r="F136" s="164" t="s">
        <v>357</v>
      </c>
      <c r="G136" s="84"/>
      <c r="H136" s="84"/>
      <c r="I136" s="165">
        <f>I137</f>
        <v>30</v>
      </c>
      <c r="J136" s="165">
        <f>J137</f>
        <v>0</v>
      </c>
      <c r="K136" s="166">
        <f t="shared" si="1"/>
        <v>0</v>
      </c>
    </row>
    <row r="137" spans="1:11" ht="15.75">
      <c r="A137" s="163" t="s">
        <v>104</v>
      </c>
      <c r="B137" s="84" t="s">
        <v>393</v>
      </c>
      <c r="C137" s="84" t="s">
        <v>399</v>
      </c>
      <c r="D137" s="84" t="s">
        <v>143</v>
      </c>
      <c r="E137" s="84" t="s">
        <v>415</v>
      </c>
      <c r="F137" s="164" t="s">
        <v>357</v>
      </c>
      <c r="G137" s="84" t="s">
        <v>147</v>
      </c>
      <c r="H137" s="84" t="s">
        <v>146</v>
      </c>
      <c r="I137" s="165">
        <v>30</v>
      </c>
      <c r="J137" s="165">
        <v>0</v>
      </c>
      <c r="K137" s="166">
        <f t="shared" ref="K137:K169" si="3">J137/I137*100</f>
        <v>0</v>
      </c>
    </row>
    <row r="138" spans="1:11" ht="31.5">
      <c r="A138" s="163" t="s">
        <v>141</v>
      </c>
      <c r="B138" s="84" t="s">
        <v>393</v>
      </c>
      <c r="C138" s="84" t="s">
        <v>399</v>
      </c>
      <c r="D138" s="84" t="s">
        <v>143</v>
      </c>
      <c r="E138" s="84" t="s">
        <v>417</v>
      </c>
      <c r="F138" s="164" t="s">
        <v>356</v>
      </c>
      <c r="G138" s="84"/>
      <c r="H138" s="84"/>
      <c r="I138" s="165">
        <f>I139</f>
        <v>1000</v>
      </c>
      <c r="J138" s="165">
        <f>J139</f>
        <v>222.52199999999999</v>
      </c>
      <c r="K138" s="166">
        <f t="shared" si="3"/>
        <v>22.252199999999998</v>
      </c>
    </row>
    <row r="139" spans="1:11" ht="15.75">
      <c r="A139" s="163" t="s">
        <v>107</v>
      </c>
      <c r="B139" s="84" t="s">
        <v>393</v>
      </c>
      <c r="C139" s="84" t="s">
        <v>399</v>
      </c>
      <c r="D139" s="84" t="s">
        <v>143</v>
      </c>
      <c r="E139" s="84" t="s">
        <v>417</v>
      </c>
      <c r="F139" s="164" t="s">
        <v>356</v>
      </c>
      <c r="G139" s="84" t="s">
        <v>140</v>
      </c>
      <c r="H139" s="84" t="s">
        <v>139</v>
      </c>
      <c r="I139" s="165">
        <v>1000</v>
      </c>
      <c r="J139" s="165">
        <v>222.52199999999999</v>
      </c>
      <c r="K139" s="166">
        <f t="shared" si="3"/>
        <v>22.252199999999998</v>
      </c>
    </row>
    <row r="140" spans="1:11" ht="31.5">
      <c r="A140" s="163" t="s">
        <v>141</v>
      </c>
      <c r="B140" s="84" t="s">
        <v>393</v>
      </c>
      <c r="C140" s="84" t="s">
        <v>399</v>
      </c>
      <c r="D140" s="84" t="s">
        <v>143</v>
      </c>
      <c r="E140" s="84" t="s">
        <v>418</v>
      </c>
      <c r="F140" s="164" t="s">
        <v>356</v>
      </c>
      <c r="G140" s="84"/>
      <c r="H140" s="84"/>
      <c r="I140" s="165">
        <f>I141</f>
        <v>1700</v>
      </c>
      <c r="J140" s="165">
        <f>J141</f>
        <v>262.54599999999999</v>
      </c>
      <c r="K140" s="166">
        <f t="shared" si="3"/>
        <v>15.443882352941177</v>
      </c>
    </row>
    <row r="141" spans="1:11" ht="15.75">
      <c r="A141" s="163" t="s">
        <v>104</v>
      </c>
      <c r="B141" s="84" t="s">
        <v>393</v>
      </c>
      <c r="C141" s="84" t="s">
        <v>399</v>
      </c>
      <c r="D141" s="84" t="s">
        <v>143</v>
      </c>
      <c r="E141" s="84" t="s">
        <v>418</v>
      </c>
      <c r="F141" s="164" t="s">
        <v>356</v>
      </c>
      <c r="G141" s="84" t="s">
        <v>147</v>
      </c>
      <c r="H141" s="84" t="s">
        <v>146</v>
      </c>
      <c r="I141" s="165">
        <v>1700</v>
      </c>
      <c r="J141" s="165">
        <v>262.54599999999999</v>
      </c>
      <c r="K141" s="166">
        <f t="shared" si="3"/>
        <v>15.443882352941177</v>
      </c>
    </row>
    <row r="142" spans="1:11" ht="31.5">
      <c r="A142" s="163" t="s">
        <v>145</v>
      </c>
      <c r="B142" s="84" t="s">
        <v>393</v>
      </c>
      <c r="C142" s="84" t="s">
        <v>399</v>
      </c>
      <c r="D142" s="84" t="s">
        <v>143</v>
      </c>
      <c r="E142" s="84" t="s">
        <v>419</v>
      </c>
      <c r="F142" s="164" t="s">
        <v>413</v>
      </c>
      <c r="G142" s="84"/>
      <c r="H142" s="84"/>
      <c r="I142" s="165">
        <f>I143</f>
        <v>3044.39</v>
      </c>
      <c r="J142" s="165">
        <f>J143</f>
        <v>389.50700000000001</v>
      </c>
      <c r="K142" s="166">
        <f t="shared" si="3"/>
        <v>12.794254349804065</v>
      </c>
    </row>
    <row r="143" spans="1:11" ht="15.75">
      <c r="A143" s="163" t="s">
        <v>104</v>
      </c>
      <c r="B143" s="84" t="s">
        <v>393</v>
      </c>
      <c r="C143" s="84" t="s">
        <v>399</v>
      </c>
      <c r="D143" s="84" t="s">
        <v>143</v>
      </c>
      <c r="E143" s="84" t="s">
        <v>419</v>
      </c>
      <c r="F143" s="164" t="s">
        <v>413</v>
      </c>
      <c r="G143" s="84" t="s">
        <v>147</v>
      </c>
      <c r="H143" s="84" t="s">
        <v>146</v>
      </c>
      <c r="I143" s="165">
        <v>3044.39</v>
      </c>
      <c r="J143" s="165">
        <v>389.50700000000001</v>
      </c>
      <c r="K143" s="166">
        <f t="shared" si="3"/>
        <v>12.794254349804065</v>
      </c>
    </row>
    <row r="144" spans="1:11" ht="78.75">
      <c r="A144" s="163" t="s">
        <v>148</v>
      </c>
      <c r="B144" s="84" t="s">
        <v>393</v>
      </c>
      <c r="C144" s="84" t="s">
        <v>399</v>
      </c>
      <c r="D144" s="84" t="s">
        <v>143</v>
      </c>
      <c r="E144" s="84" t="s">
        <v>419</v>
      </c>
      <c r="F144" s="164" t="s">
        <v>414</v>
      </c>
      <c r="G144" s="84"/>
      <c r="H144" s="84"/>
      <c r="I144" s="165">
        <f>I145</f>
        <v>919.41</v>
      </c>
      <c r="J144" s="165">
        <f>J145</f>
        <v>113.319</v>
      </c>
      <c r="K144" s="166">
        <f t="shared" si="3"/>
        <v>12.325186804581199</v>
      </c>
    </row>
    <row r="145" spans="1:11" ht="15.75">
      <c r="A145" s="163" t="s">
        <v>104</v>
      </c>
      <c r="B145" s="84" t="s">
        <v>393</v>
      </c>
      <c r="C145" s="84" t="s">
        <v>399</v>
      </c>
      <c r="D145" s="84" t="s">
        <v>143</v>
      </c>
      <c r="E145" s="84" t="s">
        <v>419</v>
      </c>
      <c r="F145" s="164" t="s">
        <v>414</v>
      </c>
      <c r="G145" s="84" t="s">
        <v>147</v>
      </c>
      <c r="H145" s="84" t="s">
        <v>146</v>
      </c>
      <c r="I145" s="165">
        <v>919.41</v>
      </c>
      <c r="J145" s="165">
        <v>113.319</v>
      </c>
      <c r="K145" s="166">
        <f t="shared" si="3"/>
        <v>12.325186804581199</v>
      </c>
    </row>
    <row r="146" spans="1:11" ht="47.25">
      <c r="A146" s="159" t="s">
        <v>256</v>
      </c>
      <c r="B146" s="83" t="s">
        <v>393</v>
      </c>
      <c r="C146" s="83" t="s">
        <v>399</v>
      </c>
      <c r="D146" s="83" t="s">
        <v>155</v>
      </c>
      <c r="E146" s="83" t="s">
        <v>351</v>
      </c>
      <c r="F146" s="160"/>
      <c r="G146" s="83"/>
      <c r="H146" s="83"/>
      <c r="I146" s="161">
        <f>I147+I149+I151</f>
        <v>917.43000000000006</v>
      </c>
      <c r="J146" s="161">
        <f>J147+J149+J151</f>
        <v>4.0650000000000004</v>
      </c>
      <c r="K146" s="162">
        <f t="shared" si="3"/>
        <v>0.44308557601124887</v>
      </c>
    </row>
    <row r="147" spans="1:11" ht="31.5">
      <c r="A147" s="163" t="s">
        <v>141</v>
      </c>
      <c r="B147" s="84" t="s">
        <v>393</v>
      </c>
      <c r="C147" s="84" t="s">
        <v>399</v>
      </c>
      <c r="D147" s="84" t="s">
        <v>155</v>
      </c>
      <c r="E147" s="84" t="s">
        <v>420</v>
      </c>
      <c r="F147" s="164" t="s">
        <v>356</v>
      </c>
      <c r="G147" s="84"/>
      <c r="H147" s="84"/>
      <c r="I147" s="165">
        <f>I148</f>
        <v>260</v>
      </c>
      <c r="J147" s="165">
        <f>J148</f>
        <v>4.0650000000000004</v>
      </c>
      <c r="K147" s="166">
        <f t="shared" si="3"/>
        <v>1.5634615384615387</v>
      </c>
    </row>
    <row r="148" spans="1:11" ht="15.75">
      <c r="A148" s="163" t="s">
        <v>153</v>
      </c>
      <c r="B148" s="84" t="s">
        <v>393</v>
      </c>
      <c r="C148" s="84" t="s">
        <v>399</v>
      </c>
      <c r="D148" s="84" t="s">
        <v>155</v>
      </c>
      <c r="E148" s="84" t="s">
        <v>420</v>
      </c>
      <c r="F148" s="164" t="s">
        <v>356</v>
      </c>
      <c r="G148" s="84" t="s">
        <v>152</v>
      </c>
      <c r="H148" s="84" t="s">
        <v>152</v>
      </c>
      <c r="I148" s="165">
        <v>260</v>
      </c>
      <c r="J148" s="165">
        <v>4.0650000000000004</v>
      </c>
      <c r="K148" s="166">
        <f t="shared" si="3"/>
        <v>1.5634615384615387</v>
      </c>
    </row>
    <row r="149" spans="1:11" ht="31.5">
      <c r="A149" s="163" t="s">
        <v>145</v>
      </c>
      <c r="B149" s="84" t="s">
        <v>393</v>
      </c>
      <c r="C149" s="84" t="s">
        <v>399</v>
      </c>
      <c r="D149" s="84" t="s">
        <v>155</v>
      </c>
      <c r="E149" s="84" t="s">
        <v>421</v>
      </c>
      <c r="F149" s="164" t="s">
        <v>413</v>
      </c>
      <c r="G149" s="84"/>
      <c r="H149" s="84"/>
      <c r="I149" s="165">
        <f>I150</f>
        <v>521.5</v>
      </c>
      <c r="J149" s="165">
        <f>J150</f>
        <v>0</v>
      </c>
      <c r="K149" s="166">
        <f t="shared" si="3"/>
        <v>0</v>
      </c>
    </row>
    <row r="150" spans="1:11" ht="15.75">
      <c r="A150" s="163" t="s">
        <v>153</v>
      </c>
      <c r="B150" s="84" t="s">
        <v>393</v>
      </c>
      <c r="C150" s="84" t="s">
        <v>399</v>
      </c>
      <c r="D150" s="84" t="s">
        <v>155</v>
      </c>
      <c r="E150" s="84" t="s">
        <v>421</v>
      </c>
      <c r="F150" s="164" t="s">
        <v>413</v>
      </c>
      <c r="G150" s="84" t="s">
        <v>152</v>
      </c>
      <c r="H150" s="84" t="s">
        <v>152</v>
      </c>
      <c r="I150" s="165">
        <v>521.5</v>
      </c>
      <c r="J150" s="165">
        <v>0</v>
      </c>
      <c r="K150" s="166">
        <f t="shared" si="3"/>
        <v>0</v>
      </c>
    </row>
    <row r="151" spans="1:11" ht="78.75">
      <c r="A151" s="163" t="s">
        <v>148</v>
      </c>
      <c r="B151" s="84" t="s">
        <v>393</v>
      </c>
      <c r="C151" s="84" t="s">
        <v>399</v>
      </c>
      <c r="D151" s="84" t="s">
        <v>155</v>
      </c>
      <c r="E151" s="84" t="s">
        <v>421</v>
      </c>
      <c r="F151" s="164" t="s">
        <v>414</v>
      </c>
      <c r="G151" s="84"/>
      <c r="H151" s="84"/>
      <c r="I151" s="165">
        <f>I152</f>
        <v>135.93</v>
      </c>
      <c r="J151" s="165">
        <f>J152</f>
        <v>0</v>
      </c>
      <c r="K151" s="166">
        <f t="shared" si="3"/>
        <v>0</v>
      </c>
    </row>
    <row r="152" spans="1:11" ht="15.75">
      <c r="A152" s="163" t="s">
        <v>153</v>
      </c>
      <c r="B152" s="84" t="s">
        <v>393</v>
      </c>
      <c r="C152" s="84" t="s">
        <v>399</v>
      </c>
      <c r="D152" s="84" t="s">
        <v>155</v>
      </c>
      <c r="E152" s="84" t="s">
        <v>421</v>
      </c>
      <c r="F152" s="164" t="s">
        <v>414</v>
      </c>
      <c r="G152" s="84" t="s">
        <v>152</v>
      </c>
      <c r="H152" s="84" t="s">
        <v>152</v>
      </c>
      <c r="I152" s="165">
        <v>135.93</v>
      </c>
      <c r="J152" s="165">
        <v>0</v>
      </c>
      <c r="K152" s="166">
        <f t="shared" si="3"/>
        <v>0</v>
      </c>
    </row>
    <row r="153" spans="1:11" ht="94.5">
      <c r="A153" s="159" t="s">
        <v>242</v>
      </c>
      <c r="B153" s="83" t="s">
        <v>393</v>
      </c>
      <c r="C153" s="83" t="s">
        <v>399</v>
      </c>
      <c r="D153" s="83" t="s">
        <v>163</v>
      </c>
      <c r="E153" s="83" t="s">
        <v>351</v>
      </c>
      <c r="F153" s="160"/>
      <c r="G153" s="83"/>
      <c r="H153" s="83"/>
      <c r="I153" s="161">
        <f>I154</f>
        <v>10</v>
      </c>
      <c r="J153" s="161">
        <f>J154</f>
        <v>0</v>
      </c>
      <c r="K153" s="162">
        <f t="shared" si="3"/>
        <v>0</v>
      </c>
    </row>
    <row r="154" spans="1:11" ht="31.5">
      <c r="A154" s="163" t="s">
        <v>141</v>
      </c>
      <c r="B154" s="84" t="s">
        <v>393</v>
      </c>
      <c r="C154" s="84" t="s">
        <v>399</v>
      </c>
      <c r="D154" s="84" t="s">
        <v>163</v>
      </c>
      <c r="E154" s="84" t="s">
        <v>422</v>
      </c>
      <c r="F154" s="164" t="s">
        <v>356</v>
      </c>
      <c r="G154" s="84"/>
      <c r="H154" s="84"/>
      <c r="I154" s="165">
        <f>I155</f>
        <v>10</v>
      </c>
      <c r="J154" s="165">
        <f>J155</f>
        <v>0</v>
      </c>
      <c r="K154" s="166">
        <f t="shared" si="3"/>
        <v>0</v>
      </c>
    </row>
    <row r="155" spans="1:11" ht="31.5">
      <c r="A155" s="163" t="s">
        <v>94</v>
      </c>
      <c r="B155" s="84" t="s">
        <v>393</v>
      </c>
      <c r="C155" s="84" t="s">
        <v>399</v>
      </c>
      <c r="D155" s="84" t="s">
        <v>163</v>
      </c>
      <c r="E155" s="84" t="s">
        <v>422</v>
      </c>
      <c r="F155" s="164" t="s">
        <v>356</v>
      </c>
      <c r="G155" s="84" t="s">
        <v>143</v>
      </c>
      <c r="H155" s="84" t="s">
        <v>157</v>
      </c>
      <c r="I155" s="165">
        <v>10</v>
      </c>
      <c r="J155" s="165">
        <v>0</v>
      </c>
      <c r="K155" s="166">
        <f t="shared" si="3"/>
        <v>0</v>
      </c>
    </row>
    <row r="156" spans="1:11" ht="15.75">
      <c r="A156" s="169" t="s">
        <v>423</v>
      </c>
      <c r="B156" s="85" t="s">
        <v>393</v>
      </c>
      <c r="C156" s="85" t="s">
        <v>424</v>
      </c>
      <c r="D156" s="85" t="s">
        <v>142</v>
      </c>
      <c r="E156" s="85" t="s">
        <v>351</v>
      </c>
      <c r="F156" s="170"/>
      <c r="G156" s="85"/>
      <c r="H156" s="85"/>
      <c r="I156" s="171">
        <f>I157+I160+I163+I166</f>
        <v>24396.870000000003</v>
      </c>
      <c r="J156" s="171">
        <f>J157+J160+J163+J166</f>
        <v>3738.183</v>
      </c>
      <c r="K156" s="162">
        <f t="shared" si="3"/>
        <v>15.32238766694252</v>
      </c>
    </row>
    <row r="157" spans="1:11" ht="47.25">
      <c r="A157" s="159" t="s">
        <v>425</v>
      </c>
      <c r="B157" s="83" t="s">
        <v>393</v>
      </c>
      <c r="C157" s="83" t="s">
        <v>424</v>
      </c>
      <c r="D157" s="83" t="s">
        <v>139</v>
      </c>
      <c r="E157" s="83" t="s">
        <v>351</v>
      </c>
      <c r="F157" s="160"/>
      <c r="G157" s="83"/>
      <c r="H157" s="83"/>
      <c r="I157" s="161">
        <f>I158</f>
        <v>0</v>
      </c>
      <c r="J157" s="161">
        <f>J158</f>
        <v>0</v>
      </c>
      <c r="K157" s="162">
        <v>0</v>
      </c>
    </row>
    <row r="158" spans="1:11" ht="78.75">
      <c r="A158" s="163" t="s">
        <v>426</v>
      </c>
      <c r="B158" s="84" t="s">
        <v>393</v>
      </c>
      <c r="C158" s="84" t="s">
        <v>424</v>
      </c>
      <c r="D158" s="84" t="s">
        <v>139</v>
      </c>
      <c r="E158" s="84" t="s">
        <v>427</v>
      </c>
      <c r="F158" s="164" t="s">
        <v>428</v>
      </c>
      <c r="G158" s="84"/>
      <c r="H158" s="84"/>
      <c r="I158" s="165">
        <f>I159</f>
        <v>0</v>
      </c>
      <c r="J158" s="165">
        <f>J159</f>
        <v>0</v>
      </c>
      <c r="K158" s="166">
        <v>0</v>
      </c>
    </row>
    <row r="159" spans="1:11" ht="15.75">
      <c r="A159" s="163" t="s">
        <v>104</v>
      </c>
      <c r="B159" s="84" t="s">
        <v>393</v>
      </c>
      <c r="C159" s="84" t="s">
        <v>424</v>
      </c>
      <c r="D159" s="84" t="s">
        <v>139</v>
      </c>
      <c r="E159" s="84" t="s">
        <v>427</v>
      </c>
      <c r="F159" s="164" t="s">
        <v>428</v>
      </c>
      <c r="G159" s="84" t="s">
        <v>147</v>
      </c>
      <c r="H159" s="84" t="s">
        <v>146</v>
      </c>
      <c r="I159" s="165">
        <v>0</v>
      </c>
      <c r="J159" s="165"/>
      <c r="K159" s="166">
        <v>0</v>
      </c>
    </row>
    <row r="160" spans="1:11" ht="47.25">
      <c r="A160" s="159" t="s">
        <v>429</v>
      </c>
      <c r="B160" s="83" t="s">
        <v>393</v>
      </c>
      <c r="C160" s="83" t="s">
        <v>424</v>
      </c>
      <c r="D160" s="83" t="s">
        <v>154</v>
      </c>
      <c r="E160" s="83" t="s">
        <v>351</v>
      </c>
      <c r="F160" s="160"/>
      <c r="G160" s="83"/>
      <c r="H160" s="83"/>
      <c r="I160" s="161">
        <f>I161</f>
        <v>563.33000000000004</v>
      </c>
      <c r="J160" s="161">
        <f>J161</f>
        <v>0</v>
      </c>
      <c r="K160" s="162">
        <f t="shared" si="3"/>
        <v>0</v>
      </c>
    </row>
    <row r="161" spans="1:11" ht="31.5">
      <c r="A161" s="163" t="s">
        <v>141</v>
      </c>
      <c r="B161" s="84" t="s">
        <v>393</v>
      </c>
      <c r="C161" s="84" t="s">
        <v>424</v>
      </c>
      <c r="D161" s="84" t="s">
        <v>154</v>
      </c>
      <c r="E161" s="84" t="s">
        <v>430</v>
      </c>
      <c r="F161" s="164" t="s">
        <v>356</v>
      </c>
      <c r="G161" s="84"/>
      <c r="H161" s="84"/>
      <c r="I161" s="165">
        <f>I162</f>
        <v>563.33000000000004</v>
      </c>
      <c r="J161" s="165">
        <f>J162</f>
        <v>0</v>
      </c>
      <c r="K161" s="166">
        <f t="shared" si="3"/>
        <v>0</v>
      </c>
    </row>
    <row r="162" spans="1:11" ht="15.75">
      <c r="A162" s="163" t="s">
        <v>99</v>
      </c>
      <c r="B162" s="84" t="s">
        <v>393</v>
      </c>
      <c r="C162" s="84" t="s">
        <v>424</v>
      </c>
      <c r="D162" s="84" t="s">
        <v>154</v>
      </c>
      <c r="E162" s="84" t="s">
        <v>430</v>
      </c>
      <c r="F162" s="164" t="s">
        <v>356</v>
      </c>
      <c r="G162" s="84" t="s">
        <v>155</v>
      </c>
      <c r="H162" s="84" t="s">
        <v>154</v>
      </c>
      <c r="I162" s="165">
        <v>563.33000000000004</v>
      </c>
      <c r="J162" s="165">
        <v>0</v>
      </c>
      <c r="K162" s="166">
        <f t="shared" si="3"/>
        <v>0</v>
      </c>
    </row>
    <row r="163" spans="1:11" ht="63">
      <c r="A163" s="159" t="s">
        <v>431</v>
      </c>
      <c r="B163" s="83" t="s">
        <v>393</v>
      </c>
      <c r="C163" s="83" t="s">
        <v>424</v>
      </c>
      <c r="D163" s="83" t="s">
        <v>155</v>
      </c>
      <c r="E163" s="83" t="s">
        <v>351</v>
      </c>
      <c r="F163" s="160"/>
      <c r="G163" s="83"/>
      <c r="H163" s="83"/>
      <c r="I163" s="161">
        <v>11372.93</v>
      </c>
      <c r="J163" s="161"/>
      <c r="K163" s="162">
        <f t="shared" si="3"/>
        <v>0</v>
      </c>
    </row>
    <row r="164" spans="1:11" ht="31.5">
      <c r="A164" s="163" t="s">
        <v>141</v>
      </c>
      <c r="B164" s="84" t="s">
        <v>393</v>
      </c>
      <c r="C164" s="84" t="s">
        <v>424</v>
      </c>
      <c r="D164" s="84" t="s">
        <v>155</v>
      </c>
      <c r="E164" s="84" t="s">
        <v>432</v>
      </c>
      <c r="F164" s="164" t="s">
        <v>356</v>
      </c>
      <c r="G164" s="84"/>
      <c r="H164" s="84"/>
      <c r="I164" s="165">
        <v>11372.93</v>
      </c>
      <c r="J164" s="165"/>
      <c r="K164" s="166">
        <f t="shared" si="3"/>
        <v>0</v>
      </c>
    </row>
    <row r="165" spans="1:11" ht="31.5">
      <c r="A165" s="163" t="s">
        <v>94</v>
      </c>
      <c r="B165" s="84" t="s">
        <v>393</v>
      </c>
      <c r="C165" s="84" t="s">
        <v>424</v>
      </c>
      <c r="D165" s="84" t="s">
        <v>155</v>
      </c>
      <c r="E165" s="84" t="s">
        <v>432</v>
      </c>
      <c r="F165" s="164" t="s">
        <v>356</v>
      </c>
      <c r="G165" s="84" t="s">
        <v>143</v>
      </c>
      <c r="H165" s="84" t="s">
        <v>157</v>
      </c>
      <c r="I165" s="165">
        <v>11372.93</v>
      </c>
      <c r="J165" s="165"/>
      <c r="K165" s="166">
        <f t="shared" si="3"/>
        <v>0</v>
      </c>
    </row>
    <row r="166" spans="1:11" ht="78.75">
      <c r="A166" s="159" t="s">
        <v>433</v>
      </c>
      <c r="B166" s="83" t="s">
        <v>393</v>
      </c>
      <c r="C166" s="83" t="s">
        <v>424</v>
      </c>
      <c r="D166" s="83" t="s">
        <v>163</v>
      </c>
      <c r="E166" s="83" t="s">
        <v>351</v>
      </c>
      <c r="F166" s="160"/>
      <c r="G166" s="83"/>
      <c r="H166" s="83"/>
      <c r="I166" s="161">
        <f>I167</f>
        <v>12460.61</v>
      </c>
      <c r="J166" s="161">
        <f>J167</f>
        <v>3738.183</v>
      </c>
      <c r="K166" s="162">
        <f t="shared" si="3"/>
        <v>30</v>
      </c>
    </row>
    <row r="167" spans="1:11" ht="31.5">
      <c r="A167" s="163" t="s">
        <v>141</v>
      </c>
      <c r="B167" s="84" t="s">
        <v>393</v>
      </c>
      <c r="C167" s="84" t="s">
        <v>424</v>
      </c>
      <c r="D167" s="84" t="s">
        <v>163</v>
      </c>
      <c r="E167" s="84" t="s">
        <v>434</v>
      </c>
      <c r="F167" s="164" t="s">
        <v>356</v>
      </c>
      <c r="G167" s="84"/>
      <c r="H167" s="84"/>
      <c r="I167" s="165">
        <f>I168</f>
        <v>12460.61</v>
      </c>
      <c r="J167" s="165">
        <f>J168</f>
        <v>3738.183</v>
      </c>
      <c r="K167" s="166">
        <f t="shared" si="3"/>
        <v>30</v>
      </c>
    </row>
    <row r="168" spans="1:11" ht="15.75">
      <c r="A168" s="163" t="s">
        <v>99</v>
      </c>
      <c r="B168" s="84" t="s">
        <v>393</v>
      </c>
      <c r="C168" s="84" t="s">
        <v>424</v>
      </c>
      <c r="D168" s="84" t="s">
        <v>163</v>
      </c>
      <c r="E168" s="84" t="s">
        <v>434</v>
      </c>
      <c r="F168" s="164" t="s">
        <v>356</v>
      </c>
      <c r="G168" s="84" t="s">
        <v>155</v>
      </c>
      <c r="H168" s="84" t="s">
        <v>154</v>
      </c>
      <c r="I168" s="165">
        <v>12460.61</v>
      </c>
      <c r="J168" s="165">
        <v>3738.183</v>
      </c>
      <c r="K168" s="166">
        <f t="shared" si="3"/>
        <v>30</v>
      </c>
    </row>
    <row r="169" spans="1:11" ht="15.75">
      <c r="A169" s="159" t="s">
        <v>138</v>
      </c>
      <c r="B169" s="83"/>
      <c r="C169" s="83"/>
      <c r="D169" s="83"/>
      <c r="E169" s="83"/>
      <c r="F169" s="160"/>
      <c r="G169" s="83"/>
      <c r="H169" s="83"/>
      <c r="I169" s="161">
        <f>I8+I79</f>
        <v>129510.04000000001</v>
      </c>
      <c r="J169" s="161">
        <f>J8+J79</f>
        <v>20733.522600000004</v>
      </c>
      <c r="K169" s="162">
        <f t="shared" si="3"/>
        <v>16.009200985498886</v>
      </c>
    </row>
  </sheetData>
  <mergeCells count="2">
    <mergeCell ref="B7:E7"/>
    <mergeCell ref="A5:K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sheetPr>
    <pageSetUpPr fitToPage="1"/>
  </sheetPr>
  <dimension ref="A1:I148"/>
  <sheetViews>
    <sheetView topLeftCell="A145" zoomScale="90" zoomScaleNormal="90" workbookViewId="0">
      <selection activeCell="H10" sqref="H10"/>
    </sheetView>
  </sheetViews>
  <sheetFormatPr defaultColWidth="14.7109375" defaultRowHeight="12.75"/>
  <cols>
    <col min="1" max="1" width="31.5703125" style="89" customWidth="1"/>
    <col min="2" max="2" width="7.7109375" style="88" customWidth="1"/>
    <col min="3" max="3" width="8.5703125" style="88" customWidth="1"/>
    <col min="4" max="4" width="10.42578125" style="88" customWidth="1"/>
    <col min="5" max="5" width="16.42578125" style="88" customWidth="1"/>
    <col min="6" max="6" width="7.5703125" style="88" customWidth="1"/>
    <col min="7" max="7" width="12.85546875" style="88" customWidth="1"/>
    <col min="8" max="8" width="18" style="88" customWidth="1"/>
    <col min="9" max="9" width="14.42578125" style="88" customWidth="1"/>
    <col min="10" max="16384" width="14.7109375" style="88"/>
  </cols>
  <sheetData>
    <row r="1" spans="1:9">
      <c r="I1" s="90" t="s">
        <v>291</v>
      </c>
    </row>
    <row r="2" spans="1:9">
      <c r="I2" s="90" t="s">
        <v>310</v>
      </c>
    </row>
    <row r="3" spans="1:9">
      <c r="I3" s="90" t="s">
        <v>83</v>
      </c>
    </row>
    <row r="4" spans="1:9">
      <c r="I4" s="91" t="s">
        <v>435</v>
      </c>
    </row>
    <row r="5" spans="1:9">
      <c r="I5" s="91"/>
    </row>
    <row r="6" spans="1:9">
      <c r="A6" s="132" t="s">
        <v>436</v>
      </c>
      <c r="B6" s="132"/>
      <c r="C6" s="132"/>
      <c r="D6" s="132"/>
      <c r="E6" s="132"/>
      <c r="F6" s="132"/>
      <c r="G6" s="132"/>
      <c r="H6" s="132"/>
      <c r="I6" s="132"/>
    </row>
    <row r="7" spans="1:9">
      <c r="A7" s="143"/>
      <c r="B7" s="143"/>
      <c r="C7" s="143"/>
      <c r="D7" s="143"/>
      <c r="E7" s="143"/>
      <c r="F7" s="143"/>
      <c r="G7" s="143"/>
      <c r="H7" s="143"/>
      <c r="I7" s="143"/>
    </row>
    <row r="8" spans="1:9">
      <c r="A8" s="172" t="s">
        <v>212</v>
      </c>
      <c r="B8" s="173" t="s">
        <v>437</v>
      </c>
      <c r="C8" s="174" t="s">
        <v>0</v>
      </c>
      <c r="D8" s="175"/>
      <c r="E8" s="173" t="s">
        <v>2</v>
      </c>
      <c r="F8" s="173" t="s">
        <v>1</v>
      </c>
      <c r="G8" s="172" t="s">
        <v>347</v>
      </c>
      <c r="H8" s="172" t="s">
        <v>348</v>
      </c>
      <c r="I8" s="172" t="s">
        <v>282</v>
      </c>
    </row>
    <row r="9" spans="1:9" ht="17.25" customHeight="1">
      <c r="A9" s="176"/>
      <c r="B9" s="177"/>
      <c r="C9" s="178"/>
      <c r="D9" s="179"/>
      <c r="E9" s="177"/>
      <c r="F9" s="177"/>
      <c r="G9" s="176"/>
      <c r="H9" s="176"/>
      <c r="I9" s="176"/>
    </row>
    <row r="10" spans="1:9" ht="157.5">
      <c r="A10" s="180" t="s">
        <v>165</v>
      </c>
      <c r="B10" s="181" t="s">
        <v>4</v>
      </c>
      <c r="C10" s="181" t="s">
        <v>142</v>
      </c>
      <c r="D10" s="181" t="s">
        <v>142</v>
      </c>
      <c r="E10" s="181" t="s">
        <v>438</v>
      </c>
      <c r="F10" s="181" t="s">
        <v>439</v>
      </c>
      <c r="G10" s="182">
        <v>129510.03</v>
      </c>
      <c r="H10" s="182">
        <v>20733.539000000001</v>
      </c>
      <c r="I10" s="182">
        <f>H10/G10*100</f>
        <v>16.009214884746765</v>
      </c>
    </row>
    <row r="11" spans="1:9" ht="31.5">
      <c r="A11" s="180" t="s">
        <v>6</v>
      </c>
      <c r="B11" s="181" t="s">
        <v>4</v>
      </c>
      <c r="C11" s="181" t="s">
        <v>146</v>
      </c>
      <c r="D11" s="181" t="s">
        <v>142</v>
      </c>
      <c r="E11" s="181" t="s">
        <v>438</v>
      </c>
      <c r="F11" s="181" t="s">
        <v>439</v>
      </c>
      <c r="G11" s="183">
        <f>G12+G32+G39+G43+G46</f>
        <v>24394.14</v>
      </c>
      <c r="H11" s="183">
        <f>H12+H32+H39+H43+H46</f>
        <v>3605.8439999999991</v>
      </c>
      <c r="I11" s="182">
        <f t="shared" ref="I11:I74" si="0">H11/G11*100</f>
        <v>14.78159918734581</v>
      </c>
    </row>
    <row r="12" spans="1:9" ht="126">
      <c r="A12" s="180" t="s">
        <v>8</v>
      </c>
      <c r="B12" s="181" t="s">
        <v>4</v>
      </c>
      <c r="C12" s="181" t="s">
        <v>146</v>
      </c>
      <c r="D12" s="181" t="s">
        <v>143</v>
      </c>
      <c r="E12" s="181" t="s">
        <v>438</v>
      </c>
      <c r="F12" s="181" t="s">
        <v>439</v>
      </c>
      <c r="G12" s="183">
        <f>G13+G22+G25+G29+G18+G20</f>
        <v>20912.12</v>
      </c>
      <c r="H12" s="183">
        <f>H13+H22+H25+H29+H18+H20</f>
        <v>3260.0689999999995</v>
      </c>
      <c r="I12" s="182">
        <f t="shared" si="0"/>
        <v>15.589375921714296</v>
      </c>
    </row>
    <row r="13" spans="1:9" ht="47.25">
      <c r="A13" s="184" t="s">
        <v>214</v>
      </c>
      <c r="B13" s="185" t="s">
        <v>4</v>
      </c>
      <c r="C13" s="185" t="s">
        <v>146</v>
      </c>
      <c r="D13" s="185" t="s">
        <v>143</v>
      </c>
      <c r="E13" s="185" t="s">
        <v>175</v>
      </c>
      <c r="F13" s="185" t="s">
        <v>439</v>
      </c>
      <c r="G13" s="186">
        <f>SUM(G14:G17)</f>
        <v>3016.4</v>
      </c>
      <c r="H13" s="186">
        <f>SUM(H14:H17)</f>
        <v>605.27200000000005</v>
      </c>
      <c r="I13" s="187">
        <f t="shared" si="0"/>
        <v>20.066038986871767</v>
      </c>
    </row>
    <row r="14" spans="1:9" ht="110.25">
      <c r="A14" s="188" t="s">
        <v>440</v>
      </c>
      <c r="B14" s="189" t="s">
        <v>4</v>
      </c>
      <c r="C14" s="189" t="s">
        <v>146</v>
      </c>
      <c r="D14" s="189" t="s">
        <v>143</v>
      </c>
      <c r="E14" s="189" t="s">
        <v>175</v>
      </c>
      <c r="F14" s="189" t="s">
        <v>355</v>
      </c>
      <c r="G14" s="190">
        <v>716.3</v>
      </c>
      <c r="H14" s="190">
        <v>154.19800000000001</v>
      </c>
      <c r="I14" s="191">
        <f t="shared" si="0"/>
        <v>21.527013821024713</v>
      </c>
    </row>
    <row r="15" spans="1:9" ht="78.75">
      <c r="A15" s="188" t="s">
        <v>441</v>
      </c>
      <c r="B15" s="189" t="s">
        <v>4</v>
      </c>
      <c r="C15" s="189" t="s">
        <v>146</v>
      </c>
      <c r="D15" s="189" t="s">
        <v>143</v>
      </c>
      <c r="E15" s="189" t="s">
        <v>175</v>
      </c>
      <c r="F15" s="189" t="s">
        <v>356</v>
      </c>
      <c r="G15" s="190">
        <v>1557</v>
      </c>
      <c r="H15" s="190">
        <v>236.90600000000001</v>
      </c>
      <c r="I15" s="191">
        <f t="shared" si="0"/>
        <v>15.215542710340399</v>
      </c>
    </row>
    <row r="16" spans="1:9" ht="63">
      <c r="A16" s="188" t="s">
        <v>442</v>
      </c>
      <c r="B16" s="189" t="s">
        <v>4</v>
      </c>
      <c r="C16" s="189" t="s">
        <v>146</v>
      </c>
      <c r="D16" s="189" t="s">
        <v>143</v>
      </c>
      <c r="E16" s="189" t="s">
        <v>175</v>
      </c>
      <c r="F16" s="189" t="s">
        <v>357</v>
      </c>
      <c r="G16" s="190">
        <v>720</v>
      </c>
      <c r="H16" s="190">
        <v>191.07300000000001</v>
      </c>
      <c r="I16" s="191">
        <f t="shared" si="0"/>
        <v>26.537916666666668</v>
      </c>
    </row>
    <row r="17" spans="1:9" ht="63">
      <c r="A17" s="188" t="s">
        <v>443</v>
      </c>
      <c r="B17" s="189" t="s">
        <v>4</v>
      </c>
      <c r="C17" s="189" t="s">
        <v>146</v>
      </c>
      <c r="D17" s="189" t="s">
        <v>143</v>
      </c>
      <c r="E17" s="189" t="s">
        <v>175</v>
      </c>
      <c r="F17" s="189" t="s">
        <v>360</v>
      </c>
      <c r="G17" s="190">
        <v>23.1</v>
      </c>
      <c r="H17" s="190">
        <v>23.094999999999999</v>
      </c>
      <c r="I17" s="191">
        <f t="shared" si="0"/>
        <v>99.978354978354972</v>
      </c>
    </row>
    <row r="18" spans="1:9" ht="47.25">
      <c r="A18" s="192" t="s">
        <v>219</v>
      </c>
      <c r="B18" s="193" t="s">
        <v>4</v>
      </c>
      <c r="C18" s="193" t="s">
        <v>146</v>
      </c>
      <c r="D18" s="193" t="s">
        <v>143</v>
      </c>
      <c r="E18" s="193" t="s">
        <v>176</v>
      </c>
      <c r="F18" s="193" t="s">
        <v>439</v>
      </c>
      <c r="G18" s="194">
        <f>G19</f>
        <v>70</v>
      </c>
      <c r="H18" s="194">
        <f>H19</f>
        <v>0</v>
      </c>
      <c r="I18" s="187">
        <f t="shared" si="0"/>
        <v>0</v>
      </c>
    </row>
    <row r="19" spans="1:9" ht="78.75">
      <c r="A19" s="188" t="s">
        <v>444</v>
      </c>
      <c r="B19" s="189" t="s">
        <v>4</v>
      </c>
      <c r="C19" s="189" t="s">
        <v>146</v>
      </c>
      <c r="D19" s="189" t="s">
        <v>143</v>
      </c>
      <c r="E19" s="189" t="s">
        <v>176</v>
      </c>
      <c r="F19" s="189" t="s">
        <v>356</v>
      </c>
      <c r="G19" s="190">
        <v>70</v>
      </c>
      <c r="H19" s="190">
        <v>0</v>
      </c>
      <c r="I19" s="191">
        <f t="shared" si="0"/>
        <v>0</v>
      </c>
    </row>
    <row r="20" spans="1:9" ht="47.25">
      <c r="A20" s="184" t="s">
        <v>220</v>
      </c>
      <c r="B20" s="185" t="s">
        <v>4</v>
      </c>
      <c r="C20" s="185" t="s">
        <v>146</v>
      </c>
      <c r="D20" s="185" t="s">
        <v>143</v>
      </c>
      <c r="E20" s="185" t="s">
        <v>177</v>
      </c>
      <c r="F20" s="185" t="s">
        <v>439</v>
      </c>
      <c r="G20" s="186">
        <f>G21</f>
        <v>3.52</v>
      </c>
      <c r="H20" s="186">
        <f>H21</f>
        <v>0</v>
      </c>
      <c r="I20" s="187">
        <f t="shared" si="0"/>
        <v>0</v>
      </c>
    </row>
    <row r="21" spans="1:9" ht="78.75">
      <c r="A21" s="188" t="s">
        <v>445</v>
      </c>
      <c r="B21" s="189" t="s">
        <v>4</v>
      </c>
      <c r="C21" s="189" t="s">
        <v>146</v>
      </c>
      <c r="D21" s="189" t="s">
        <v>143</v>
      </c>
      <c r="E21" s="189" t="s">
        <v>177</v>
      </c>
      <c r="F21" s="189" t="s">
        <v>356</v>
      </c>
      <c r="G21" s="190">
        <v>3.52</v>
      </c>
      <c r="H21" s="190">
        <v>0</v>
      </c>
      <c r="I21" s="191">
        <f t="shared" si="0"/>
        <v>0</v>
      </c>
    </row>
    <row r="22" spans="1:9" ht="31.5">
      <c r="A22" s="184" t="s">
        <v>221</v>
      </c>
      <c r="B22" s="185" t="s">
        <v>4</v>
      </c>
      <c r="C22" s="185" t="s">
        <v>146</v>
      </c>
      <c r="D22" s="185" t="s">
        <v>143</v>
      </c>
      <c r="E22" s="185" t="s">
        <v>178</v>
      </c>
      <c r="F22" s="185" t="s">
        <v>439</v>
      </c>
      <c r="G22" s="186">
        <f>SUM(G23:G24)</f>
        <v>13410.6</v>
      </c>
      <c r="H22" s="186">
        <f>SUM(H23:H24)</f>
        <v>2082.5189999999998</v>
      </c>
      <c r="I22" s="187">
        <f t="shared" si="0"/>
        <v>15.528902509954809</v>
      </c>
    </row>
    <row r="23" spans="1:9" ht="78.75">
      <c r="A23" s="188" t="s">
        <v>446</v>
      </c>
      <c r="B23" s="189" t="s">
        <v>4</v>
      </c>
      <c r="C23" s="189" t="s">
        <v>146</v>
      </c>
      <c r="D23" s="189" t="s">
        <v>143</v>
      </c>
      <c r="E23" s="189" t="s">
        <v>178</v>
      </c>
      <c r="F23" s="189" t="s">
        <v>365</v>
      </c>
      <c r="G23" s="190">
        <v>10300</v>
      </c>
      <c r="H23" s="190">
        <v>1677.6489999999999</v>
      </c>
      <c r="I23" s="191">
        <f t="shared" si="0"/>
        <v>16.287854368932038</v>
      </c>
    </row>
    <row r="24" spans="1:9" ht="141.75">
      <c r="A24" s="188" t="s">
        <v>447</v>
      </c>
      <c r="B24" s="189" t="s">
        <v>4</v>
      </c>
      <c r="C24" s="189" t="s">
        <v>146</v>
      </c>
      <c r="D24" s="189" t="s">
        <v>143</v>
      </c>
      <c r="E24" s="189" t="s">
        <v>178</v>
      </c>
      <c r="F24" s="189" t="s">
        <v>366</v>
      </c>
      <c r="G24" s="190">
        <v>3110.6</v>
      </c>
      <c r="H24" s="190">
        <v>404.87</v>
      </c>
      <c r="I24" s="187">
        <f t="shared" si="0"/>
        <v>13.015816884202405</v>
      </c>
    </row>
    <row r="25" spans="1:9" ht="31.5">
      <c r="A25" s="184" t="s">
        <v>222</v>
      </c>
      <c r="B25" s="185" t="s">
        <v>4</v>
      </c>
      <c r="C25" s="185" t="s">
        <v>146</v>
      </c>
      <c r="D25" s="185" t="s">
        <v>143</v>
      </c>
      <c r="E25" s="185" t="s">
        <v>179</v>
      </c>
      <c r="F25" s="185" t="s">
        <v>439</v>
      </c>
      <c r="G25" s="186">
        <f>SUM(G26:G28)</f>
        <v>2458.6</v>
      </c>
      <c r="H25" s="186">
        <f>SUM(H26:H28)</f>
        <v>271.52199999999999</v>
      </c>
      <c r="I25" s="182">
        <f t="shared" si="0"/>
        <v>11.043764744163346</v>
      </c>
    </row>
    <row r="26" spans="1:9" ht="78.75">
      <c r="A26" s="188" t="s">
        <v>448</v>
      </c>
      <c r="B26" s="189" t="s">
        <v>4</v>
      </c>
      <c r="C26" s="189" t="s">
        <v>146</v>
      </c>
      <c r="D26" s="189" t="s">
        <v>143</v>
      </c>
      <c r="E26" s="189" t="s">
        <v>179</v>
      </c>
      <c r="F26" s="189" t="s">
        <v>365</v>
      </c>
      <c r="G26" s="190">
        <v>1815</v>
      </c>
      <c r="H26" s="190">
        <v>214.75399999999999</v>
      </c>
      <c r="I26" s="191">
        <f t="shared" si="0"/>
        <v>11.832176308539944</v>
      </c>
    </row>
    <row r="27" spans="1:9" ht="110.25">
      <c r="A27" s="188" t="s">
        <v>449</v>
      </c>
      <c r="B27" s="189" t="s">
        <v>4</v>
      </c>
      <c r="C27" s="189" t="s">
        <v>146</v>
      </c>
      <c r="D27" s="189" t="s">
        <v>143</v>
      </c>
      <c r="E27" s="189" t="s">
        <v>179</v>
      </c>
      <c r="F27" s="189" t="s">
        <v>369</v>
      </c>
      <c r="G27" s="190">
        <v>100</v>
      </c>
      <c r="H27" s="190">
        <v>0</v>
      </c>
      <c r="I27" s="191">
        <f t="shared" si="0"/>
        <v>0</v>
      </c>
    </row>
    <row r="28" spans="1:9" ht="126">
      <c r="A28" s="188" t="s">
        <v>450</v>
      </c>
      <c r="B28" s="189" t="s">
        <v>4</v>
      </c>
      <c r="C28" s="189" t="s">
        <v>146</v>
      </c>
      <c r="D28" s="189" t="s">
        <v>143</v>
      </c>
      <c r="E28" s="189" t="s">
        <v>179</v>
      </c>
      <c r="F28" s="189" t="s">
        <v>366</v>
      </c>
      <c r="G28" s="190">
        <v>543.6</v>
      </c>
      <c r="H28" s="190">
        <v>56.768000000000001</v>
      </c>
      <c r="I28" s="191">
        <f t="shared" si="0"/>
        <v>10.442972774098603</v>
      </c>
    </row>
    <row r="29" spans="1:9" ht="78.75">
      <c r="A29" s="184" t="s">
        <v>216</v>
      </c>
      <c r="B29" s="185" t="s">
        <v>4</v>
      </c>
      <c r="C29" s="185" t="s">
        <v>146</v>
      </c>
      <c r="D29" s="185" t="s">
        <v>143</v>
      </c>
      <c r="E29" s="185" t="s">
        <v>180</v>
      </c>
      <c r="F29" s="185" t="s">
        <v>439</v>
      </c>
      <c r="G29" s="186">
        <f>G30+G31</f>
        <v>1953</v>
      </c>
      <c r="H29" s="186">
        <f>H30+H31</f>
        <v>300.75600000000003</v>
      </c>
      <c r="I29" s="187">
        <f t="shared" si="0"/>
        <v>15.399692780337942</v>
      </c>
    </row>
    <row r="30" spans="1:9" ht="110.25">
      <c r="A30" s="188" t="s">
        <v>451</v>
      </c>
      <c r="B30" s="189" t="s">
        <v>4</v>
      </c>
      <c r="C30" s="189" t="s">
        <v>146</v>
      </c>
      <c r="D30" s="189" t="s">
        <v>143</v>
      </c>
      <c r="E30" s="189" t="s">
        <v>180</v>
      </c>
      <c r="F30" s="189" t="s">
        <v>365</v>
      </c>
      <c r="G30" s="190">
        <v>1500</v>
      </c>
      <c r="H30" s="190">
        <v>242.11500000000001</v>
      </c>
      <c r="I30" s="187">
        <f t="shared" si="0"/>
        <v>16.140999999999998</v>
      </c>
    </row>
    <row r="31" spans="1:9" ht="173.25">
      <c r="A31" s="188" t="s">
        <v>452</v>
      </c>
      <c r="B31" s="189" t="s">
        <v>4</v>
      </c>
      <c r="C31" s="189" t="s">
        <v>146</v>
      </c>
      <c r="D31" s="189" t="s">
        <v>143</v>
      </c>
      <c r="E31" s="189" t="s">
        <v>180</v>
      </c>
      <c r="F31" s="189" t="s">
        <v>366</v>
      </c>
      <c r="G31" s="190">
        <v>453</v>
      </c>
      <c r="H31" s="190">
        <v>58.640999999999998</v>
      </c>
      <c r="I31" s="187">
        <f t="shared" si="0"/>
        <v>12.945033112582783</v>
      </c>
    </row>
    <row r="32" spans="1:9" ht="94.5">
      <c r="A32" s="180" t="s">
        <v>164</v>
      </c>
      <c r="B32" s="181" t="s">
        <v>4</v>
      </c>
      <c r="C32" s="181" t="s">
        <v>146</v>
      </c>
      <c r="D32" s="181" t="s">
        <v>163</v>
      </c>
      <c r="E32" s="181" t="s">
        <v>438</v>
      </c>
      <c r="F32" s="181" t="s">
        <v>439</v>
      </c>
      <c r="G32" s="183">
        <f>G33+G35+G37</f>
        <v>574.79999999999995</v>
      </c>
      <c r="H32" s="183">
        <f>H33+H35+H37</f>
        <v>143.69999999999999</v>
      </c>
      <c r="I32" s="182">
        <f t="shared" si="0"/>
        <v>25</v>
      </c>
    </row>
    <row r="33" spans="1:9" ht="78.75">
      <c r="A33" s="184" t="s">
        <v>225</v>
      </c>
      <c r="B33" s="185" t="s">
        <v>4</v>
      </c>
      <c r="C33" s="185" t="s">
        <v>146</v>
      </c>
      <c r="D33" s="185" t="s">
        <v>163</v>
      </c>
      <c r="E33" s="185" t="s">
        <v>182</v>
      </c>
      <c r="F33" s="185" t="s">
        <v>439</v>
      </c>
      <c r="G33" s="186">
        <f>G34</f>
        <v>167</v>
      </c>
      <c r="H33" s="186">
        <f>H34</f>
        <v>41.75</v>
      </c>
      <c r="I33" s="187">
        <f t="shared" si="0"/>
        <v>25</v>
      </c>
    </row>
    <row r="34" spans="1:9" ht="126">
      <c r="A34" s="188" t="s">
        <v>453</v>
      </c>
      <c r="B34" s="189" t="s">
        <v>4</v>
      </c>
      <c r="C34" s="189" t="s">
        <v>146</v>
      </c>
      <c r="D34" s="189" t="s">
        <v>163</v>
      </c>
      <c r="E34" s="189" t="s">
        <v>182</v>
      </c>
      <c r="F34" s="189" t="s">
        <v>377</v>
      </c>
      <c r="G34" s="190">
        <v>167</v>
      </c>
      <c r="H34" s="190">
        <v>41.75</v>
      </c>
      <c r="I34" s="182">
        <f t="shared" si="0"/>
        <v>25</v>
      </c>
    </row>
    <row r="35" spans="1:9" ht="94.5">
      <c r="A35" s="184" t="s">
        <v>226</v>
      </c>
      <c r="B35" s="185" t="s">
        <v>4</v>
      </c>
      <c r="C35" s="185" t="s">
        <v>146</v>
      </c>
      <c r="D35" s="185" t="s">
        <v>163</v>
      </c>
      <c r="E35" s="185" t="s">
        <v>183</v>
      </c>
      <c r="F35" s="185" t="s">
        <v>439</v>
      </c>
      <c r="G35" s="186">
        <f>G36</f>
        <v>127.4</v>
      </c>
      <c r="H35" s="186">
        <f>H36</f>
        <v>31.85</v>
      </c>
      <c r="I35" s="187">
        <f t="shared" si="0"/>
        <v>25</v>
      </c>
    </row>
    <row r="36" spans="1:9" ht="141.75">
      <c r="A36" s="188" t="s">
        <v>454</v>
      </c>
      <c r="B36" s="189" t="s">
        <v>4</v>
      </c>
      <c r="C36" s="189" t="s">
        <v>146</v>
      </c>
      <c r="D36" s="189" t="s">
        <v>163</v>
      </c>
      <c r="E36" s="189" t="s">
        <v>183</v>
      </c>
      <c r="F36" s="189" t="s">
        <v>377</v>
      </c>
      <c r="G36" s="190">
        <v>127.4</v>
      </c>
      <c r="H36" s="190">
        <v>31.85</v>
      </c>
      <c r="I36" s="191">
        <f t="shared" si="0"/>
        <v>25</v>
      </c>
    </row>
    <row r="37" spans="1:9" ht="126">
      <c r="A37" s="184" t="s">
        <v>227</v>
      </c>
      <c r="B37" s="185" t="s">
        <v>4</v>
      </c>
      <c r="C37" s="185" t="s">
        <v>146</v>
      </c>
      <c r="D37" s="185" t="s">
        <v>163</v>
      </c>
      <c r="E37" s="185" t="s">
        <v>184</v>
      </c>
      <c r="F37" s="185" t="s">
        <v>439</v>
      </c>
      <c r="G37" s="186">
        <f>G38</f>
        <v>280.39999999999998</v>
      </c>
      <c r="H37" s="186">
        <f>H38</f>
        <v>70.099999999999994</v>
      </c>
      <c r="I37" s="187">
        <f t="shared" si="0"/>
        <v>25</v>
      </c>
    </row>
    <row r="38" spans="1:9" ht="173.25">
      <c r="A38" s="188" t="s">
        <v>455</v>
      </c>
      <c r="B38" s="189" t="s">
        <v>4</v>
      </c>
      <c r="C38" s="189" t="s">
        <v>146</v>
      </c>
      <c r="D38" s="189" t="s">
        <v>163</v>
      </c>
      <c r="E38" s="189" t="s">
        <v>184</v>
      </c>
      <c r="F38" s="189" t="s">
        <v>377</v>
      </c>
      <c r="G38" s="190">
        <v>280.39999999999998</v>
      </c>
      <c r="H38" s="190">
        <v>70.099999999999994</v>
      </c>
      <c r="I38" s="182">
        <f t="shared" si="0"/>
        <v>25</v>
      </c>
    </row>
    <row r="39" spans="1:9" ht="31.5">
      <c r="A39" s="180" t="s">
        <v>341</v>
      </c>
      <c r="B39" s="181" t="s">
        <v>4</v>
      </c>
      <c r="C39" s="181" t="s">
        <v>146</v>
      </c>
      <c r="D39" s="181" t="s">
        <v>152</v>
      </c>
      <c r="E39" s="181" t="s">
        <v>438</v>
      </c>
      <c r="F39" s="181" t="s">
        <v>439</v>
      </c>
      <c r="G39" s="183">
        <f>G40</f>
        <v>1303.22</v>
      </c>
      <c r="H39" s="183">
        <f>H40</f>
        <v>54.95</v>
      </c>
      <c r="I39" s="182">
        <f t="shared" si="0"/>
        <v>4.2164791823329901</v>
      </c>
    </row>
    <row r="40" spans="1:9" ht="31.5">
      <c r="A40" s="184" t="s">
        <v>456</v>
      </c>
      <c r="B40" s="185" t="s">
        <v>4</v>
      </c>
      <c r="C40" s="185" t="s">
        <v>146</v>
      </c>
      <c r="D40" s="185" t="s">
        <v>152</v>
      </c>
      <c r="E40" s="185" t="s">
        <v>457</v>
      </c>
      <c r="F40" s="185" t="s">
        <v>439</v>
      </c>
      <c r="G40" s="186">
        <f>G41+G42</f>
        <v>1303.22</v>
      </c>
      <c r="H40" s="186">
        <f>H41+H42</f>
        <v>54.95</v>
      </c>
      <c r="I40" s="187">
        <f t="shared" si="0"/>
        <v>4.2164791823329901</v>
      </c>
    </row>
    <row r="41" spans="1:9" ht="63">
      <c r="A41" s="188" t="s">
        <v>458</v>
      </c>
      <c r="B41" s="189" t="s">
        <v>4</v>
      </c>
      <c r="C41" s="189" t="s">
        <v>146</v>
      </c>
      <c r="D41" s="189" t="s">
        <v>152</v>
      </c>
      <c r="E41" s="189" t="s">
        <v>457</v>
      </c>
      <c r="F41" s="189" t="s">
        <v>356</v>
      </c>
      <c r="G41" s="190">
        <v>54.95</v>
      </c>
      <c r="H41" s="190">
        <v>54.95</v>
      </c>
      <c r="I41" s="191">
        <f t="shared" si="0"/>
        <v>100</v>
      </c>
    </row>
    <row r="42" spans="1:9" ht="47.25">
      <c r="A42" s="188" t="s">
        <v>459</v>
      </c>
      <c r="B42" s="189" t="s">
        <v>4</v>
      </c>
      <c r="C42" s="189" t="s">
        <v>146</v>
      </c>
      <c r="D42" s="189" t="s">
        <v>152</v>
      </c>
      <c r="E42" s="189" t="s">
        <v>457</v>
      </c>
      <c r="F42" s="189" t="s">
        <v>375</v>
      </c>
      <c r="G42" s="190">
        <v>1248.27</v>
      </c>
      <c r="H42" s="190">
        <v>0</v>
      </c>
      <c r="I42" s="191">
        <f t="shared" si="0"/>
        <v>0</v>
      </c>
    </row>
    <row r="43" spans="1:9" ht="15.75">
      <c r="A43" s="180" t="s">
        <v>11</v>
      </c>
      <c r="B43" s="181" t="s">
        <v>4</v>
      </c>
      <c r="C43" s="181" t="s">
        <v>146</v>
      </c>
      <c r="D43" s="181" t="s">
        <v>140</v>
      </c>
      <c r="E43" s="181" t="s">
        <v>438</v>
      </c>
      <c r="F43" s="181" t="s">
        <v>439</v>
      </c>
      <c r="G43" s="183">
        <f>G44</f>
        <v>1000</v>
      </c>
      <c r="H43" s="183">
        <f>H44</f>
        <v>0</v>
      </c>
      <c r="I43" s="182">
        <f t="shared" si="0"/>
        <v>0</v>
      </c>
    </row>
    <row r="44" spans="1:9" ht="31.5">
      <c r="A44" s="184" t="s">
        <v>229</v>
      </c>
      <c r="B44" s="185" t="s">
        <v>4</v>
      </c>
      <c r="C44" s="185" t="s">
        <v>146</v>
      </c>
      <c r="D44" s="185" t="s">
        <v>140</v>
      </c>
      <c r="E44" s="185" t="s">
        <v>185</v>
      </c>
      <c r="F44" s="185" t="s">
        <v>439</v>
      </c>
      <c r="G44" s="186">
        <f>G45</f>
        <v>1000</v>
      </c>
      <c r="H44" s="186">
        <f>H45</f>
        <v>0</v>
      </c>
      <c r="I44" s="187">
        <f t="shared" si="0"/>
        <v>0</v>
      </c>
    </row>
    <row r="45" spans="1:9" ht="47.25">
      <c r="A45" s="188" t="s">
        <v>460</v>
      </c>
      <c r="B45" s="189" t="s">
        <v>4</v>
      </c>
      <c r="C45" s="189" t="s">
        <v>146</v>
      </c>
      <c r="D45" s="189" t="s">
        <v>140</v>
      </c>
      <c r="E45" s="189" t="s">
        <v>185</v>
      </c>
      <c r="F45" s="189" t="s">
        <v>385</v>
      </c>
      <c r="G45" s="190">
        <v>1000</v>
      </c>
      <c r="H45" s="190">
        <v>0</v>
      </c>
      <c r="I45" s="187">
        <f t="shared" si="0"/>
        <v>0</v>
      </c>
    </row>
    <row r="46" spans="1:9" ht="47.25">
      <c r="A46" s="180" t="s">
        <v>13</v>
      </c>
      <c r="B46" s="181" t="s">
        <v>4</v>
      </c>
      <c r="C46" s="181" t="s">
        <v>146</v>
      </c>
      <c r="D46" s="181" t="s">
        <v>162</v>
      </c>
      <c r="E46" s="181" t="s">
        <v>438</v>
      </c>
      <c r="F46" s="181" t="s">
        <v>439</v>
      </c>
      <c r="G46" s="183">
        <f>G47+G49+G51</f>
        <v>604</v>
      </c>
      <c r="H46" s="183">
        <f>H47+H49+H51</f>
        <v>147.125</v>
      </c>
      <c r="I46" s="182">
        <f t="shared" si="0"/>
        <v>24.358443708609272</v>
      </c>
    </row>
    <row r="47" spans="1:9" ht="47.25">
      <c r="A47" s="184" t="s">
        <v>214</v>
      </c>
      <c r="B47" s="185" t="s">
        <v>4</v>
      </c>
      <c r="C47" s="185" t="s">
        <v>146</v>
      </c>
      <c r="D47" s="185" t="s">
        <v>162</v>
      </c>
      <c r="E47" s="185" t="s">
        <v>175</v>
      </c>
      <c r="F47" s="185" t="s">
        <v>439</v>
      </c>
      <c r="G47" s="186">
        <f>G48</f>
        <v>50</v>
      </c>
      <c r="H47" s="186">
        <f>H48</f>
        <v>0</v>
      </c>
      <c r="I47" s="187">
        <f t="shared" si="0"/>
        <v>0</v>
      </c>
    </row>
    <row r="48" spans="1:9" ht="63">
      <c r="A48" s="188" t="s">
        <v>461</v>
      </c>
      <c r="B48" s="189" t="s">
        <v>4</v>
      </c>
      <c r="C48" s="189" t="s">
        <v>146</v>
      </c>
      <c r="D48" s="189" t="s">
        <v>162</v>
      </c>
      <c r="E48" s="189" t="s">
        <v>175</v>
      </c>
      <c r="F48" s="189" t="s">
        <v>358</v>
      </c>
      <c r="G48" s="190">
        <v>50</v>
      </c>
      <c r="H48" s="190">
        <v>0</v>
      </c>
      <c r="I48" s="187">
        <f t="shared" si="0"/>
        <v>0</v>
      </c>
    </row>
    <row r="49" spans="1:9" ht="63">
      <c r="A49" s="184" t="s">
        <v>307</v>
      </c>
      <c r="B49" s="185" t="s">
        <v>4</v>
      </c>
      <c r="C49" s="185" t="s">
        <v>146</v>
      </c>
      <c r="D49" s="185" t="s">
        <v>162</v>
      </c>
      <c r="E49" s="185" t="s">
        <v>308</v>
      </c>
      <c r="F49" s="185" t="s">
        <v>439</v>
      </c>
      <c r="G49" s="186">
        <f>G50</f>
        <v>254</v>
      </c>
      <c r="H49" s="186">
        <f>H50</f>
        <v>54</v>
      </c>
      <c r="I49" s="187">
        <f t="shared" si="0"/>
        <v>21.259842519685041</v>
      </c>
    </row>
    <row r="50" spans="1:9" ht="94.5">
      <c r="A50" s="188" t="s">
        <v>462</v>
      </c>
      <c r="B50" s="189" t="s">
        <v>4</v>
      </c>
      <c r="C50" s="189" t="s">
        <v>146</v>
      </c>
      <c r="D50" s="189" t="s">
        <v>162</v>
      </c>
      <c r="E50" s="189" t="s">
        <v>308</v>
      </c>
      <c r="F50" s="189" t="s">
        <v>356</v>
      </c>
      <c r="G50" s="190">
        <v>254</v>
      </c>
      <c r="H50" s="190">
        <v>54</v>
      </c>
      <c r="I50" s="187">
        <f t="shared" si="0"/>
        <v>21.259842519685041</v>
      </c>
    </row>
    <row r="51" spans="1:9" ht="110.25">
      <c r="A51" s="184" t="s">
        <v>230</v>
      </c>
      <c r="B51" s="185" t="s">
        <v>4</v>
      </c>
      <c r="C51" s="185" t="s">
        <v>146</v>
      </c>
      <c r="D51" s="185" t="s">
        <v>162</v>
      </c>
      <c r="E51" s="185" t="s">
        <v>186</v>
      </c>
      <c r="F51" s="185" t="s">
        <v>439</v>
      </c>
      <c r="G51" s="186">
        <f>G52</f>
        <v>300</v>
      </c>
      <c r="H51" s="186">
        <f>H52</f>
        <v>93.125</v>
      </c>
      <c r="I51" s="187">
        <f t="shared" si="0"/>
        <v>31.041666666666668</v>
      </c>
    </row>
    <row r="52" spans="1:9" ht="141.75">
      <c r="A52" s="188" t="s">
        <v>463</v>
      </c>
      <c r="B52" s="189" t="s">
        <v>4</v>
      </c>
      <c r="C52" s="189" t="s">
        <v>146</v>
      </c>
      <c r="D52" s="189" t="s">
        <v>162</v>
      </c>
      <c r="E52" s="189" t="s">
        <v>186</v>
      </c>
      <c r="F52" s="189" t="s">
        <v>356</v>
      </c>
      <c r="G52" s="190">
        <v>300</v>
      </c>
      <c r="H52" s="190">
        <v>93.125</v>
      </c>
      <c r="I52" s="187">
        <f t="shared" si="0"/>
        <v>31.041666666666668</v>
      </c>
    </row>
    <row r="53" spans="1:9" ht="31.5">
      <c r="A53" s="180" t="s">
        <v>26</v>
      </c>
      <c r="B53" s="181" t="s">
        <v>4</v>
      </c>
      <c r="C53" s="181" t="s">
        <v>139</v>
      </c>
      <c r="D53" s="181" t="s">
        <v>142</v>
      </c>
      <c r="E53" s="181" t="s">
        <v>438</v>
      </c>
      <c r="F53" s="181" t="s">
        <v>439</v>
      </c>
      <c r="G53" s="183">
        <f>G54</f>
        <v>346.4</v>
      </c>
      <c r="H53" s="183">
        <f>H54</f>
        <v>65.123000000000005</v>
      </c>
      <c r="I53" s="182">
        <f t="shared" si="0"/>
        <v>18.799942263279448</v>
      </c>
    </row>
    <row r="54" spans="1:9" ht="31.5">
      <c r="A54" s="180" t="s">
        <v>89</v>
      </c>
      <c r="B54" s="181" t="s">
        <v>4</v>
      </c>
      <c r="C54" s="181" t="s">
        <v>139</v>
      </c>
      <c r="D54" s="181" t="s">
        <v>154</v>
      </c>
      <c r="E54" s="181" t="s">
        <v>438</v>
      </c>
      <c r="F54" s="181" t="s">
        <v>439</v>
      </c>
      <c r="G54" s="183">
        <f>G55</f>
        <v>346.4</v>
      </c>
      <c r="H54" s="183">
        <f>H55</f>
        <v>65.123000000000005</v>
      </c>
      <c r="I54" s="182">
        <f t="shared" si="0"/>
        <v>18.799942263279448</v>
      </c>
    </row>
    <row r="55" spans="1:9" ht="63">
      <c r="A55" s="184" t="s">
        <v>231</v>
      </c>
      <c r="B55" s="185" t="s">
        <v>4</v>
      </c>
      <c r="C55" s="185" t="s">
        <v>139</v>
      </c>
      <c r="D55" s="185" t="s">
        <v>154</v>
      </c>
      <c r="E55" s="185" t="s">
        <v>187</v>
      </c>
      <c r="F55" s="185" t="s">
        <v>439</v>
      </c>
      <c r="G55" s="186">
        <f>G56+G57</f>
        <v>346.4</v>
      </c>
      <c r="H55" s="186">
        <f>H56+H57</f>
        <v>65.123000000000005</v>
      </c>
      <c r="I55" s="187">
        <f t="shared" si="0"/>
        <v>18.799942263279448</v>
      </c>
    </row>
    <row r="56" spans="1:9" ht="110.25">
      <c r="A56" s="188" t="s">
        <v>464</v>
      </c>
      <c r="B56" s="189" t="s">
        <v>4</v>
      </c>
      <c r="C56" s="189" t="s">
        <v>139</v>
      </c>
      <c r="D56" s="189" t="s">
        <v>154</v>
      </c>
      <c r="E56" s="189" t="s">
        <v>187</v>
      </c>
      <c r="F56" s="189" t="s">
        <v>365</v>
      </c>
      <c r="G56" s="190">
        <v>266.05</v>
      </c>
      <c r="H56" s="190">
        <v>51.731999999999999</v>
      </c>
      <c r="I56" s="187">
        <f t="shared" si="0"/>
        <v>19.444465326066528</v>
      </c>
    </row>
    <row r="57" spans="1:9" ht="173.25">
      <c r="A57" s="188" t="s">
        <v>465</v>
      </c>
      <c r="B57" s="189" t="s">
        <v>4</v>
      </c>
      <c r="C57" s="189" t="s">
        <v>139</v>
      </c>
      <c r="D57" s="189" t="s">
        <v>154</v>
      </c>
      <c r="E57" s="189" t="s">
        <v>187</v>
      </c>
      <c r="F57" s="189" t="s">
        <v>366</v>
      </c>
      <c r="G57" s="190">
        <v>80.349999999999994</v>
      </c>
      <c r="H57" s="190">
        <v>13.391</v>
      </c>
      <c r="I57" s="187">
        <f t="shared" si="0"/>
        <v>16.665836963285628</v>
      </c>
    </row>
    <row r="58" spans="1:9" ht="63">
      <c r="A58" s="180" t="s">
        <v>90</v>
      </c>
      <c r="B58" s="181" t="s">
        <v>4</v>
      </c>
      <c r="C58" s="181" t="s">
        <v>154</v>
      </c>
      <c r="D58" s="181" t="s">
        <v>142</v>
      </c>
      <c r="E58" s="181" t="s">
        <v>438</v>
      </c>
      <c r="F58" s="181" t="s">
        <v>439</v>
      </c>
      <c r="G58" s="183">
        <f t="shared" ref="G58:H60" si="1">G59</f>
        <v>500</v>
      </c>
      <c r="H58" s="183">
        <f t="shared" si="1"/>
        <v>25</v>
      </c>
      <c r="I58" s="182">
        <f t="shared" si="0"/>
        <v>5</v>
      </c>
    </row>
    <row r="59" spans="1:9" ht="63">
      <c r="A59" s="180" t="s">
        <v>159</v>
      </c>
      <c r="B59" s="181" t="s">
        <v>4</v>
      </c>
      <c r="C59" s="181" t="s">
        <v>154</v>
      </c>
      <c r="D59" s="181" t="s">
        <v>158</v>
      </c>
      <c r="E59" s="181" t="s">
        <v>438</v>
      </c>
      <c r="F59" s="181" t="s">
        <v>439</v>
      </c>
      <c r="G59" s="183">
        <f t="shared" si="1"/>
        <v>500</v>
      </c>
      <c r="H59" s="183">
        <f t="shared" si="1"/>
        <v>25</v>
      </c>
      <c r="I59" s="182">
        <f t="shared" si="0"/>
        <v>5</v>
      </c>
    </row>
    <row r="60" spans="1:9" ht="31.5">
      <c r="A60" s="184" t="s">
        <v>237</v>
      </c>
      <c r="B60" s="185" t="s">
        <v>4</v>
      </c>
      <c r="C60" s="185" t="s">
        <v>154</v>
      </c>
      <c r="D60" s="185" t="s">
        <v>158</v>
      </c>
      <c r="E60" s="185" t="s">
        <v>236</v>
      </c>
      <c r="F60" s="185" t="s">
        <v>439</v>
      </c>
      <c r="G60" s="186">
        <f t="shared" si="1"/>
        <v>500</v>
      </c>
      <c r="H60" s="186">
        <f t="shared" si="1"/>
        <v>25</v>
      </c>
      <c r="I60" s="187">
        <f t="shared" si="0"/>
        <v>5</v>
      </c>
    </row>
    <row r="61" spans="1:9" ht="63">
      <c r="A61" s="188" t="s">
        <v>466</v>
      </c>
      <c r="B61" s="189" t="s">
        <v>4</v>
      </c>
      <c r="C61" s="189" t="s">
        <v>154</v>
      </c>
      <c r="D61" s="189" t="s">
        <v>158</v>
      </c>
      <c r="E61" s="189" t="s">
        <v>236</v>
      </c>
      <c r="F61" s="189" t="s">
        <v>356</v>
      </c>
      <c r="G61" s="190">
        <v>500</v>
      </c>
      <c r="H61" s="190">
        <v>25</v>
      </c>
      <c r="I61" s="187">
        <f t="shared" si="0"/>
        <v>5</v>
      </c>
    </row>
    <row r="62" spans="1:9" ht="31.5">
      <c r="A62" s="180" t="s">
        <v>92</v>
      </c>
      <c r="B62" s="181" t="s">
        <v>4</v>
      </c>
      <c r="C62" s="181" t="s">
        <v>143</v>
      </c>
      <c r="D62" s="181" t="s">
        <v>142</v>
      </c>
      <c r="E62" s="181" t="s">
        <v>438</v>
      </c>
      <c r="F62" s="181" t="s">
        <v>439</v>
      </c>
      <c r="G62" s="183">
        <f>G63+G74</f>
        <v>42867.66</v>
      </c>
      <c r="H62" s="183">
        <f>H63+H74</f>
        <v>2652</v>
      </c>
      <c r="I62" s="182">
        <f t="shared" si="0"/>
        <v>6.1864818373571122</v>
      </c>
    </row>
    <row r="63" spans="1:9" ht="31.5">
      <c r="A63" s="180" t="s">
        <v>94</v>
      </c>
      <c r="B63" s="181" t="s">
        <v>4</v>
      </c>
      <c r="C63" s="181" t="s">
        <v>143</v>
      </c>
      <c r="D63" s="181" t="s">
        <v>157</v>
      </c>
      <c r="E63" s="181" t="s">
        <v>438</v>
      </c>
      <c r="F63" s="181" t="s">
        <v>439</v>
      </c>
      <c r="G63" s="183">
        <f>G64+G66+G68+G70+G72</f>
        <v>40362.660000000003</v>
      </c>
      <c r="H63" s="183">
        <f>H64+H66+H68+H70+H72</f>
        <v>2616</v>
      </c>
      <c r="I63" s="182">
        <f t="shared" si="0"/>
        <v>6.4812378569697833</v>
      </c>
    </row>
    <row r="64" spans="1:9" ht="31.5">
      <c r="A64" s="184" t="s">
        <v>239</v>
      </c>
      <c r="B64" s="185" t="s">
        <v>4</v>
      </c>
      <c r="C64" s="185" t="s">
        <v>143</v>
      </c>
      <c r="D64" s="185" t="s">
        <v>157</v>
      </c>
      <c r="E64" s="185" t="s">
        <v>188</v>
      </c>
      <c r="F64" s="185" t="s">
        <v>439</v>
      </c>
      <c r="G64" s="186">
        <f>G65</f>
        <v>6365</v>
      </c>
      <c r="H64" s="186">
        <f>H65</f>
        <v>2616</v>
      </c>
      <c r="I64" s="187">
        <f t="shared" si="0"/>
        <v>41.099764336213667</v>
      </c>
    </row>
    <row r="65" spans="1:9" ht="63">
      <c r="A65" s="188" t="s">
        <v>467</v>
      </c>
      <c r="B65" s="189" t="s">
        <v>4</v>
      </c>
      <c r="C65" s="189" t="s">
        <v>143</v>
      </c>
      <c r="D65" s="189" t="s">
        <v>157</v>
      </c>
      <c r="E65" s="189" t="s">
        <v>188</v>
      </c>
      <c r="F65" s="189" t="s">
        <v>356</v>
      </c>
      <c r="G65" s="190">
        <v>6365</v>
      </c>
      <c r="H65" s="190">
        <v>2616</v>
      </c>
      <c r="I65" s="187">
        <f t="shared" si="0"/>
        <v>41.099764336213667</v>
      </c>
    </row>
    <row r="66" spans="1:9" ht="47.25">
      <c r="A66" s="184" t="s">
        <v>240</v>
      </c>
      <c r="B66" s="185" t="s">
        <v>4</v>
      </c>
      <c r="C66" s="185" t="s">
        <v>143</v>
      </c>
      <c r="D66" s="185" t="s">
        <v>157</v>
      </c>
      <c r="E66" s="185" t="s">
        <v>189</v>
      </c>
      <c r="F66" s="185" t="s">
        <v>439</v>
      </c>
      <c r="G66" s="186">
        <f>G67</f>
        <v>20698.740000000002</v>
      </c>
      <c r="H66" s="186">
        <f>H67</f>
        <v>0</v>
      </c>
      <c r="I66" s="187">
        <f t="shared" si="0"/>
        <v>0</v>
      </c>
    </row>
    <row r="67" spans="1:9" ht="78.75">
      <c r="A67" s="188" t="s">
        <v>468</v>
      </c>
      <c r="B67" s="189" t="s">
        <v>4</v>
      </c>
      <c r="C67" s="189" t="s">
        <v>143</v>
      </c>
      <c r="D67" s="189" t="s">
        <v>157</v>
      </c>
      <c r="E67" s="189" t="s">
        <v>189</v>
      </c>
      <c r="F67" s="189" t="s">
        <v>356</v>
      </c>
      <c r="G67" s="190">
        <v>20698.740000000002</v>
      </c>
      <c r="H67" s="190">
        <v>0</v>
      </c>
      <c r="I67" s="187">
        <f t="shared" si="0"/>
        <v>0</v>
      </c>
    </row>
    <row r="68" spans="1:9" ht="204.75">
      <c r="A68" s="195" t="s">
        <v>241</v>
      </c>
      <c r="B68" s="185" t="s">
        <v>4</v>
      </c>
      <c r="C68" s="185" t="s">
        <v>143</v>
      </c>
      <c r="D68" s="185" t="s">
        <v>157</v>
      </c>
      <c r="E68" s="185" t="s">
        <v>190</v>
      </c>
      <c r="F68" s="185" t="s">
        <v>439</v>
      </c>
      <c r="G68" s="186">
        <f>G69</f>
        <v>1915.99</v>
      </c>
      <c r="H68" s="186">
        <f>H69</f>
        <v>0</v>
      </c>
      <c r="I68" s="187">
        <f t="shared" si="0"/>
        <v>0</v>
      </c>
    </row>
    <row r="69" spans="1:9" ht="220.5">
      <c r="A69" s="196" t="s">
        <v>469</v>
      </c>
      <c r="B69" s="189" t="s">
        <v>4</v>
      </c>
      <c r="C69" s="189" t="s">
        <v>143</v>
      </c>
      <c r="D69" s="189" t="s">
        <v>157</v>
      </c>
      <c r="E69" s="189" t="s">
        <v>190</v>
      </c>
      <c r="F69" s="189" t="s">
        <v>356</v>
      </c>
      <c r="G69" s="190">
        <v>1915.99</v>
      </c>
      <c r="H69" s="190">
        <v>0</v>
      </c>
      <c r="I69" s="187">
        <f t="shared" si="0"/>
        <v>0</v>
      </c>
    </row>
    <row r="70" spans="1:9" ht="63">
      <c r="A70" s="184" t="s">
        <v>243</v>
      </c>
      <c r="B70" s="185" t="s">
        <v>4</v>
      </c>
      <c r="C70" s="185" t="s">
        <v>143</v>
      </c>
      <c r="D70" s="185" t="s">
        <v>157</v>
      </c>
      <c r="E70" s="185" t="s">
        <v>191</v>
      </c>
      <c r="F70" s="185" t="s">
        <v>439</v>
      </c>
      <c r="G70" s="186">
        <f>G71</f>
        <v>10</v>
      </c>
      <c r="H70" s="186">
        <f>H71</f>
        <v>0</v>
      </c>
      <c r="I70" s="182">
        <f t="shared" si="0"/>
        <v>0</v>
      </c>
    </row>
    <row r="71" spans="1:9" ht="110.25">
      <c r="A71" s="188" t="s">
        <v>470</v>
      </c>
      <c r="B71" s="189" t="s">
        <v>4</v>
      </c>
      <c r="C71" s="189" t="s">
        <v>143</v>
      </c>
      <c r="D71" s="189" t="s">
        <v>157</v>
      </c>
      <c r="E71" s="189" t="s">
        <v>191</v>
      </c>
      <c r="F71" s="189" t="s">
        <v>356</v>
      </c>
      <c r="G71" s="190">
        <v>10</v>
      </c>
      <c r="H71" s="190">
        <v>0</v>
      </c>
      <c r="I71" s="187">
        <f t="shared" si="0"/>
        <v>0</v>
      </c>
    </row>
    <row r="72" spans="1:9" ht="94.5">
      <c r="A72" s="184" t="s">
        <v>471</v>
      </c>
      <c r="B72" s="185" t="s">
        <v>4</v>
      </c>
      <c r="C72" s="185" t="s">
        <v>143</v>
      </c>
      <c r="D72" s="185" t="s">
        <v>157</v>
      </c>
      <c r="E72" s="185" t="s">
        <v>472</v>
      </c>
      <c r="F72" s="185" t="s">
        <v>439</v>
      </c>
      <c r="G72" s="186">
        <f>G73</f>
        <v>11372.93</v>
      </c>
      <c r="H72" s="186">
        <f>H73</f>
        <v>0</v>
      </c>
      <c r="I72" s="187">
        <f t="shared" si="0"/>
        <v>0</v>
      </c>
    </row>
    <row r="73" spans="1:9" ht="126">
      <c r="A73" s="188" t="s">
        <v>473</v>
      </c>
      <c r="B73" s="189" t="s">
        <v>4</v>
      </c>
      <c r="C73" s="189" t="s">
        <v>143</v>
      </c>
      <c r="D73" s="189" t="s">
        <v>157</v>
      </c>
      <c r="E73" s="189" t="s">
        <v>472</v>
      </c>
      <c r="F73" s="189" t="s">
        <v>356</v>
      </c>
      <c r="G73" s="190">
        <v>11372.93</v>
      </c>
      <c r="H73" s="190">
        <v>0</v>
      </c>
      <c r="I73" s="187">
        <f t="shared" si="0"/>
        <v>0</v>
      </c>
    </row>
    <row r="74" spans="1:9" ht="31.5">
      <c r="A74" s="180" t="s">
        <v>95</v>
      </c>
      <c r="B74" s="181" t="s">
        <v>4</v>
      </c>
      <c r="C74" s="181" t="s">
        <v>143</v>
      </c>
      <c r="D74" s="181" t="s">
        <v>156</v>
      </c>
      <c r="E74" s="181" t="s">
        <v>438</v>
      </c>
      <c r="F74" s="181" t="s">
        <v>439</v>
      </c>
      <c r="G74" s="183">
        <f>G75+G77</f>
        <v>2505</v>
      </c>
      <c r="H74" s="183">
        <f>H75+H77</f>
        <v>36</v>
      </c>
      <c r="I74" s="182">
        <f t="shared" si="0"/>
        <v>1.437125748502994</v>
      </c>
    </row>
    <row r="75" spans="1:9" ht="47.25">
      <c r="A75" s="184" t="s">
        <v>246</v>
      </c>
      <c r="B75" s="185" t="s">
        <v>4</v>
      </c>
      <c r="C75" s="185" t="s">
        <v>143</v>
      </c>
      <c r="D75" s="185" t="s">
        <v>156</v>
      </c>
      <c r="E75" s="185" t="s">
        <v>192</v>
      </c>
      <c r="F75" s="185" t="s">
        <v>439</v>
      </c>
      <c r="G75" s="186">
        <f>G76</f>
        <v>5</v>
      </c>
      <c r="H75" s="186">
        <f>H76</f>
        <v>0</v>
      </c>
      <c r="I75" s="187">
        <f t="shared" ref="I75:I138" si="2">H75/G75*100</f>
        <v>0</v>
      </c>
    </row>
    <row r="76" spans="1:9" ht="78.75">
      <c r="A76" s="188" t="s">
        <v>474</v>
      </c>
      <c r="B76" s="189" t="s">
        <v>4</v>
      </c>
      <c r="C76" s="189" t="s">
        <v>143</v>
      </c>
      <c r="D76" s="189" t="s">
        <v>156</v>
      </c>
      <c r="E76" s="189" t="s">
        <v>192</v>
      </c>
      <c r="F76" s="189" t="s">
        <v>356</v>
      </c>
      <c r="G76" s="190">
        <v>5</v>
      </c>
      <c r="H76" s="190">
        <v>0</v>
      </c>
      <c r="I76" s="187">
        <f t="shared" si="2"/>
        <v>0</v>
      </c>
    </row>
    <row r="77" spans="1:9" ht="31.5">
      <c r="A77" s="184" t="s">
        <v>247</v>
      </c>
      <c r="B77" s="185" t="s">
        <v>4</v>
      </c>
      <c r="C77" s="185" t="s">
        <v>143</v>
      </c>
      <c r="D77" s="185" t="s">
        <v>156</v>
      </c>
      <c r="E77" s="185" t="s">
        <v>193</v>
      </c>
      <c r="F77" s="185" t="s">
        <v>439</v>
      </c>
      <c r="G77" s="186">
        <f>G78</f>
        <v>2500</v>
      </c>
      <c r="H77" s="186">
        <f>H78</f>
        <v>36</v>
      </c>
      <c r="I77" s="187">
        <f t="shared" si="2"/>
        <v>1.44</v>
      </c>
    </row>
    <row r="78" spans="1:9" ht="63">
      <c r="A78" s="188" t="s">
        <v>475</v>
      </c>
      <c r="B78" s="189" t="s">
        <v>4</v>
      </c>
      <c r="C78" s="189" t="s">
        <v>143</v>
      </c>
      <c r="D78" s="189" t="s">
        <v>156</v>
      </c>
      <c r="E78" s="189" t="s">
        <v>193</v>
      </c>
      <c r="F78" s="189" t="s">
        <v>356</v>
      </c>
      <c r="G78" s="190">
        <v>2500</v>
      </c>
      <c r="H78" s="190">
        <v>36</v>
      </c>
      <c r="I78" s="187">
        <f t="shared" si="2"/>
        <v>1.44</v>
      </c>
    </row>
    <row r="79" spans="1:9" ht="47.25">
      <c r="A79" s="180" t="s">
        <v>96</v>
      </c>
      <c r="B79" s="181" t="s">
        <v>4</v>
      </c>
      <c r="C79" s="181" t="s">
        <v>155</v>
      </c>
      <c r="D79" s="181" t="s">
        <v>142</v>
      </c>
      <c r="E79" s="181" t="s">
        <v>438</v>
      </c>
      <c r="F79" s="181" t="s">
        <v>439</v>
      </c>
      <c r="G79" s="183">
        <f>G80+G87+G92</f>
        <v>44531.23</v>
      </c>
      <c r="H79" s="183">
        <f>H80+H87+H92</f>
        <v>10979.828000000001</v>
      </c>
      <c r="I79" s="182">
        <f t="shared" si="2"/>
        <v>24.656466933430764</v>
      </c>
    </row>
    <row r="80" spans="1:9" ht="15.75">
      <c r="A80" s="180" t="s">
        <v>97</v>
      </c>
      <c r="B80" s="181" t="s">
        <v>4</v>
      </c>
      <c r="C80" s="181" t="s">
        <v>155</v>
      </c>
      <c r="D80" s="181" t="s">
        <v>146</v>
      </c>
      <c r="E80" s="181" t="s">
        <v>438</v>
      </c>
      <c r="F80" s="181" t="s">
        <v>439</v>
      </c>
      <c r="G80" s="183">
        <f>G81+G83+G85</f>
        <v>2276.0299999999997</v>
      </c>
      <c r="H80" s="183">
        <f>H81+H83+H85</f>
        <v>288.32400000000001</v>
      </c>
      <c r="I80" s="182">
        <f t="shared" si="2"/>
        <v>12.667847084616637</v>
      </c>
    </row>
    <row r="81" spans="1:9" ht="78.75">
      <c r="A81" s="184" t="s">
        <v>476</v>
      </c>
      <c r="B81" s="185" t="s">
        <v>4</v>
      </c>
      <c r="C81" s="185" t="s">
        <v>155</v>
      </c>
      <c r="D81" s="185" t="s">
        <v>146</v>
      </c>
      <c r="E81" s="185" t="s">
        <v>194</v>
      </c>
      <c r="F81" s="185" t="s">
        <v>439</v>
      </c>
      <c r="G81" s="186">
        <f>G82</f>
        <v>35.03</v>
      </c>
      <c r="H81" s="186">
        <f>H82</f>
        <v>8.7569999999999997</v>
      </c>
      <c r="I81" s="187">
        <f t="shared" si="2"/>
        <v>24.998572652012559</v>
      </c>
    </row>
    <row r="82" spans="1:9" ht="110.25">
      <c r="A82" s="188" t="s">
        <v>477</v>
      </c>
      <c r="B82" s="189" t="s">
        <v>4</v>
      </c>
      <c r="C82" s="189" t="s">
        <v>155</v>
      </c>
      <c r="D82" s="189" t="s">
        <v>146</v>
      </c>
      <c r="E82" s="189" t="s">
        <v>194</v>
      </c>
      <c r="F82" s="189" t="s">
        <v>377</v>
      </c>
      <c r="G82" s="190">
        <v>35.03</v>
      </c>
      <c r="H82" s="190">
        <v>8.7569999999999997</v>
      </c>
      <c r="I82" s="187">
        <f t="shared" si="2"/>
        <v>24.998572652012559</v>
      </c>
    </row>
    <row r="83" spans="1:9" ht="78.75">
      <c r="A83" s="184" t="s">
        <v>248</v>
      </c>
      <c r="B83" s="185" t="s">
        <v>4</v>
      </c>
      <c r="C83" s="185" t="s">
        <v>155</v>
      </c>
      <c r="D83" s="185" t="s">
        <v>146</v>
      </c>
      <c r="E83" s="185" t="s">
        <v>195</v>
      </c>
      <c r="F83" s="185" t="s">
        <v>439</v>
      </c>
      <c r="G83" s="186">
        <f>G84</f>
        <v>941</v>
      </c>
      <c r="H83" s="186">
        <f>H84</f>
        <v>48.7</v>
      </c>
      <c r="I83" s="187">
        <f t="shared" si="2"/>
        <v>5.1753453772582363</v>
      </c>
    </row>
    <row r="84" spans="1:9" ht="94.5">
      <c r="A84" s="188" t="s">
        <v>478</v>
      </c>
      <c r="B84" s="189" t="s">
        <v>4</v>
      </c>
      <c r="C84" s="189" t="s">
        <v>155</v>
      </c>
      <c r="D84" s="189" t="s">
        <v>146</v>
      </c>
      <c r="E84" s="189" t="s">
        <v>195</v>
      </c>
      <c r="F84" s="189" t="s">
        <v>356</v>
      </c>
      <c r="G84" s="190">
        <v>941</v>
      </c>
      <c r="H84" s="190">
        <v>48.7</v>
      </c>
      <c r="I84" s="187">
        <f t="shared" si="2"/>
        <v>5.1753453772582363</v>
      </c>
    </row>
    <row r="85" spans="1:9" ht="78.75">
      <c r="A85" s="184" t="s">
        <v>249</v>
      </c>
      <c r="B85" s="185" t="s">
        <v>4</v>
      </c>
      <c r="C85" s="185" t="s">
        <v>155</v>
      </c>
      <c r="D85" s="185" t="s">
        <v>146</v>
      </c>
      <c r="E85" s="185" t="s">
        <v>196</v>
      </c>
      <c r="F85" s="185" t="s">
        <v>439</v>
      </c>
      <c r="G85" s="186">
        <f>G86</f>
        <v>1300</v>
      </c>
      <c r="H85" s="186">
        <f>H86</f>
        <v>230.86699999999999</v>
      </c>
      <c r="I85" s="187">
        <f t="shared" si="2"/>
        <v>17.759</v>
      </c>
    </row>
    <row r="86" spans="1:9" ht="110.25">
      <c r="A86" s="188" t="s">
        <v>479</v>
      </c>
      <c r="B86" s="189" t="s">
        <v>4</v>
      </c>
      <c r="C86" s="189" t="s">
        <v>155</v>
      </c>
      <c r="D86" s="189" t="s">
        <v>146</v>
      </c>
      <c r="E86" s="189" t="s">
        <v>196</v>
      </c>
      <c r="F86" s="189" t="s">
        <v>356</v>
      </c>
      <c r="G86" s="190">
        <v>1300</v>
      </c>
      <c r="H86" s="190">
        <v>230.86699999999999</v>
      </c>
      <c r="I86" s="187">
        <f t="shared" si="2"/>
        <v>17.759</v>
      </c>
    </row>
    <row r="87" spans="1:9" ht="15.75">
      <c r="A87" s="180" t="s">
        <v>98</v>
      </c>
      <c r="B87" s="181" t="s">
        <v>4</v>
      </c>
      <c r="C87" s="181" t="s">
        <v>155</v>
      </c>
      <c r="D87" s="181" t="s">
        <v>139</v>
      </c>
      <c r="E87" s="181" t="s">
        <v>438</v>
      </c>
      <c r="F87" s="181" t="s">
        <v>439</v>
      </c>
      <c r="G87" s="183">
        <f>G88+G90</f>
        <v>238.22</v>
      </c>
      <c r="H87" s="183">
        <f>H88+H90</f>
        <v>44.015000000000001</v>
      </c>
      <c r="I87" s="182">
        <f t="shared" si="2"/>
        <v>18.476618252035934</v>
      </c>
    </row>
    <row r="88" spans="1:9" ht="110.25">
      <c r="A88" s="184" t="s">
        <v>250</v>
      </c>
      <c r="B88" s="185" t="s">
        <v>4</v>
      </c>
      <c r="C88" s="185" t="s">
        <v>155</v>
      </c>
      <c r="D88" s="185" t="s">
        <v>139</v>
      </c>
      <c r="E88" s="185" t="s">
        <v>197</v>
      </c>
      <c r="F88" s="185" t="s">
        <v>439</v>
      </c>
      <c r="G88" s="186">
        <f>G89</f>
        <v>138.22</v>
      </c>
      <c r="H88" s="186">
        <f>H89</f>
        <v>34.555</v>
      </c>
      <c r="I88" s="187">
        <f t="shared" si="2"/>
        <v>25</v>
      </c>
    </row>
    <row r="89" spans="1:9" ht="141.75">
      <c r="A89" s="188" t="s">
        <v>480</v>
      </c>
      <c r="B89" s="189" t="s">
        <v>4</v>
      </c>
      <c r="C89" s="189" t="s">
        <v>155</v>
      </c>
      <c r="D89" s="189" t="s">
        <v>139</v>
      </c>
      <c r="E89" s="189" t="s">
        <v>197</v>
      </c>
      <c r="F89" s="189" t="s">
        <v>377</v>
      </c>
      <c r="G89" s="190">
        <v>138.22</v>
      </c>
      <c r="H89" s="190">
        <v>34.555</v>
      </c>
      <c r="I89" s="187">
        <f t="shared" si="2"/>
        <v>25</v>
      </c>
    </row>
    <row r="90" spans="1:9" ht="78.75">
      <c r="A90" s="184" t="s">
        <v>248</v>
      </c>
      <c r="B90" s="185" t="s">
        <v>4</v>
      </c>
      <c r="C90" s="185" t="s">
        <v>155</v>
      </c>
      <c r="D90" s="185" t="s">
        <v>139</v>
      </c>
      <c r="E90" s="185" t="s">
        <v>195</v>
      </c>
      <c r="F90" s="185" t="s">
        <v>439</v>
      </c>
      <c r="G90" s="186">
        <f>G91</f>
        <v>100</v>
      </c>
      <c r="H90" s="186">
        <f>H91</f>
        <v>9.4600000000000009</v>
      </c>
      <c r="I90" s="187">
        <f t="shared" si="2"/>
        <v>9.4600000000000009</v>
      </c>
    </row>
    <row r="91" spans="1:9" ht="94.5">
      <c r="A91" s="188" t="s">
        <v>481</v>
      </c>
      <c r="B91" s="189" t="s">
        <v>4</v>
      </c>
      <c r="C91" s="189" t="s">
        <v>155</v>
      </c>
      <c r="D91" s="189" t="s">
        <v>139</v>
      </c>
      <c r="E91" s="189" t="s">
        <v>195</v>
      </c>
      <c r="F91" s="189" t="s">
        <v>357</v>
      </c>
      <c r="G91" s="190">
        <v>100</v>
      </c>
      <c r="H91" s="190">
        <v>9.4600000000000009</v>
      </c>
      <c r="I91" s="187">
        <f t="shared" si="2"/>
        <v>9.4600000000000009</v>
      </c>
    </row>
    <row r="92" spans="1:9" ht="15.75">
      <c r="A92" s="180" t="s">
        <v>99</v>
      </c>
      <c r="B92" s="181" t="s">
        <v>4</v>
      </c>
      <c r="C92" s="181" t="s">
        <v>155</v>
      </c>
      <c r="D92" s="181" t="s">
        <v>154</v>
      </c>
      <c r="E92" s="181" t="s">
        <v>438</v>
      </c>
      <c r="F92" s="181" t="s">
        <v>439</v>
      </c>
      <c r="G92" s="183">
        <f>G93+G95+G99+G101+G103+G105+G107+G109</f>
        <v>42016.98</v>
      </c>
      <c r="H92" s="183">
        <f>H93+H95+H99+H101+H103+H105+H107+H109</f>
        <v>10647.489000000001</v>
      </c>
      <c r="I92" s="182">
        <f t="shared" si="2"/>
        <v>25.340919314048747</v>
      </c>
    </row>
    <row r="93" spans="1:9" ht="47.25">
      <c r="A93" s="184" t="s">
        <v>281</v>
      </c>
      <c r="B93" s="185" t="s">
        <v>4</v>
      </c>
      <c r="C93" s="185" t="s">
        <v>155</v>
      </c>
      <c r="D93" s="185" t="s">
        <v>154</v>
      </c>
      <c r="E93" s="185" t="s">
        <v>482</v>
      </c>
      <c r="F93" s="185" t="s">
        <v>439</v>
      </c>
      <c r="G93" s="186">
        <f>G94</f>
        <v>14472.37</v>
      </c>
      <c r="H93" s="186">
        <f>H94</f>
        <v>4341.71</v>
      </c>
      <c r="I93" s="187">
        <f t="shared" si="2"/>
        <v>29.999993090281684</v>
      </c>
    </row>
    <row r="94" spans="1:9" ht="78.75">
      <c r="A94" s="188" t="s">
        <v>483</v>
      </c>
      <c r="B94" s="189" t="s">
        <v>4</v>
      </c>
      <c r="C94" s="189" t="s">
        <v>155</v>
      </c>
      <c r="D94" s="189" t="s">
        <v>154</v>
      </c>
      <c r="E94" s="189" t="s">
        <v>482</v>
      </c>
      <c r="F94" s="189" t="s">
        <v>356</v>
      </c>
      <c r="G94" s="190">
        <v>14472.37</v>
      </c>
      <c r="H94" s="190">
        <v>4341.71</v>
      </c>
      <c r="I94" s="187">
        <f t="shared" si="2"/>
        <v>29.999993090281684</v>
      </c>
    </row>
    <row r="95" spans="1:9" ht="31.5">
      <c r="A95" s="184" t="s">
        <v>251</v>
      </c>
      <c r="B95" s="185" t="s">
        <v>4</v>
      </c>
      <c r="C95" s="185" t="s">
        <v>155</v>
      </c>
      <c r="D95" s="185" t="s">
        <v>154</v>
      </c>
      <c r="E95" s="185" t="s">
        <v>198</v>
      </c>
      <c r="F95" s="185" t="s">
        <v>439</v>
      </c>
      <c r="G95" s="186">
        <f>G96+G97+G98</f>
        <v>5310</v>
      </c>
      <c r="H95" s="186">
        <f>H96+H97+H98</f>
        <v>1085.335</v>
      </c>
      <c r="I95" s="187">
        <f t="shared" si="2"/>
        <v>20.439453860640302</v>
      </c>
    </row>
    <row r="96" spans="1:9" ht="47.25">
      <c r="A96" s="188" t="s">
        <v>484</v>
      </c>
      <c r="B96" s="189" t="s">
        <v>4</v>
      </c>
      <c r="C96" s="189" t="s">
        <v>155</v>
      </c>
      <c r="D96" s="189" t="s">
        <v>154</v>
      </c>
      <c r="E96" s="189" t="s">
        <v>198</v>
      </c>
      <c r="F96" s="189" t="s">
        <v>356</v>
      </c>
      <c r="G96" s="190">
        <v>1800</v>
      </c>
      <c r="H96" s="190">
        <v>0</v>
      </c>
      <c r="I96" s="187">
        <f t="shared" si="2"/>
        <v>0</v>
      </c>
    </row>
    <row r="97" spans="1:9" ht="47.25">
      <c r="A97" s="188" t="s">
        <v>485</v>
      </c>
      <c r="B97" s="189" t="s">
        <v>4</v>
      </c>
      <c r="C97" s="189" t="s">
        <v>155</v>
      </c>
      <c r="D97" s="189" t="s">
        <v>154</v>
      </c>
      <c r="E97" s="189" t="s">
        <v>198</v>
      </c>
      <c r="F97" s="189" t="s">
        <v>357</v>
      </c>
      <c r="G97" s="190">
        <v>3500</v>
      </c>
      <c r="H97" s="190">
        <v>1084.2840000000001</v>
      </c>
      <c r="I97" s="187">
        <f t="shared" si="2"/>
        <v>30.97954285714286</v>
      </c>
    </row>
    <row r="98" spans="1:9" ht="47.25">
      <c r="A98" s="188" t="s">
        <v>486</v>
      </c>
      <c r="B98" s="189" t="s">
        <v>4</v>
      </c>
      <c r="C98" s="189" t="s">
        <v>155</v>
      </c>
      <c r="D98" s="189" t="s">
        <v>154</v>
      </c>
      <c r="E98" s="189" t="s">
        <v>198</v>
      </c>
      <c r="F98" s="189" t="s">
        <v>360</v>
      </c>
      <c r="G98" s="190">
        <v>10</v>
      </c>
      <c r="H98" s="190">
        <v>1.0509999999999999</v>
      </c>
      <c r="I98" s="187">
        <f t="shared" si="2"/>
        <v>10.51</v>
      </c>
    </row>
    <row r="99" spans="1:9" ht="31.5">
      <c r="A99" s="184" t="s">
        <v>252</v>
      </c>
      <c r="B99" s="185" t="s">
        <v>4</v>
      </c>
      <c r="C99" s="185" t="s">
        <v>155</v>
      </c>
      <c r="D99" s="185" t="s">
        <v>154</v>
      </c>
      <c r="E99" s="185" t="s">
        <v>199</v>
      </c>
      <c r="F99" s="185" t="s">
        <v>439</v>
      </c>
      <c r="G99" s="186">
        <f>G100</f>
        <v>300</v>
      </c>
      <c r="H99" s="186">
        <f>H100</f>
        <v>0</v>
      </c>
      <c r="I99" s="187">
        <f t="shared" si="2"/>
        <v>0</v>
      </c>
    </row>
    <row r="100" spans="1:9" ht="47.25">
      <c r="A100" s="188" t="s">
        <v>487</v>
      </c>
      <c r="B100" s="189" t="s">
        <v>4</v>
      </c>
      <c r="C100" s="189" t="s">
        <v>155</v>
      </c>
      <c r="D100" s="189" t="s">
        <v>154</v>
      </c>
      <c r="E100" s="189" t="s">
        <v>199</v>
      </c>
      <c r="F100" s="189" t="s">
        <v>356</v>
      </c>
      <c r="G100" s="190">
        <v>300</v>
      </c>
      <c r="H100" s="190">
        <v>0</v>
      </c>
      <c r="I100" s="187">
        <f t="shared" si="2"/>
        <v>0</v>
      </c>
    </row>
    <row r="101" spans="1:9" ht="31.5">
      <c r="A101" s="184" t="s">
        <v>253</v>
      </c>
      <c r="B101" s="185" t="s">
        <v>4</v>
      </c>
      <c r="C101" s="185" t="s">
        <v>155</v>
      </c>
      <c r="D101" s="185" t="s">
        <v>154</v>
      </c>
      <c r="E101" s="185" t="s">
        <v>200</v>
      </c>
      <c r="F101" s="185" t="s">
        <v>439</v>
      </c>
      <c r="G101" s="186">
        <f>G102</f>
        <v>6411.19</v>
      </c>
      <c r="H101" s="186">
        <f>H102</f>
        <v>1482.261</v>
      </c>
      <c r="I101" s="187">
        <f t="shared" si="2"/>
        <v>23.11990441712069</v>
      </c>
    </row>
    <row r="102" spans="1:9" ht="63">
      <c r="A102" s="188" t="s">
        <v>488</v>
      </c>
      <c r="B102" s="189" t="s">
        <v>4</v>
      </c>
      <c r="C102" s="189" t="s">
        <v>155</v>
      </c>
      <c r="D102" s="189" t="s">
        <v>154</v>
      </c>
      <c r="E102" s="189" t="s">
        <v>200</v>
      </c>
      <c r="F102" s="189" t="s">
        <v>356</v>
      </c>
      <c r="G102" s="190">
        <v>6411.19</v>
      </c>
      <c r="H102" s="190">
        <v>1482.261</v>
      </c>
      <c r="I102" s="187">
        <f t="shared" si="2"/>
        <v>23.11990441712069</v>
      </c>
    </row>
    <row r="103" spans="1:9" ht="47.25">
      <c r="A103" s="184" t="s">
        <v>489</v>
      </c>
      <c r="B103" s="185" t="s">
        <v>4</v>
      </c>
      <c r="C103" s="185" t="s">
        <v>155</v>
      </c>
      <c r="D103" s="185" t="s">
        <v>154</v>
      </c>
      <c r="E103" s="185" t="s">
        <v>490</v>
      </c>
      <c r="F103" s="185" t="s">
        <v>439</v>
      </c>
      <c r="G103" s="186">
        <f>G104</f>
        <v>0</v>
      </c>
      <c r="H103" s="186">
        <f>H104</f>
        <v>0</v>
      </c>
      <c r="I103" s="187">
        <v>0</v>
      </c>
    </row>
    <row r="104" spans="1:9" ht="78.75">
      <c r="A104" s="188" t="s">
        <v>491</v>
      </c>
      <c r="B104" s="189" t="s">
        <v>4</v>
      </c>
      <c r="C104" s="189" t="s">
        <v>155</v>
      </c>
      <c r="D104" s="189" t="s">
        <v>154</v>
      </c>
      <c r="E104" s="189" t="s">
        <v>490</v>
      </c>
      <c r="F104" s="189" t="s">
        <v>356</v>
      </c>
      <c r="G104" s="190">
        <v>0</v>
      </c>
      <c r="H104" s="190">
        <v>0</v>
      </c>
      <c r="I104" s="187">
        <v>0</v>
      </c>
    </row>
    <row r="105" spans="1:9" ht="173.25">
      <c r="A105" s="195" t="s">
        <v>254</v>
      </c>
      <c r="B105" s="185" t="s">
        <v>4</v>
      </c>
      <c r="C105" s="185" t="s">
        <v>155</v>
      </c>
      <c r="D105" s="185" t="s">
        <v>154</v>
      </c>
      <c r="E105" s="185" t="s">
        <v>201</v>
      </c>
      <c r="F105" s="185" t="s">
        <v>439</v>
      </c>
      <c r="G105" s="186">
        <f>G106</f>
        <v>2499.48</v>
      </c>
      <c r="H105" s="186">
        <f>H106</f>
        <v>0</v>
      </c>
      <c r="I105" s="187">
        <f t="shared" si="2"/>
        <v>0</v>
      </c>
    </row>
    <row r="106" spans="1:9" ht="220.5">
      <c r="A106" s="196" t="s">
        <v>492</v>
      </c>
      <c r="B106" s="189" t="s">
        <v>4</v>
      </c>
      <c r="C106" s="189" t="s">
        <v>155</v>
      </c>
      <c r="D106" s="189" t="s">
        <v>154</v>
      </c>
      <c r="E106" s="189" t="s">
        <v>201</v>
      </c>
      <c r="F106" s="189" t="s">
        <v>356</v>
      </c>
      <c r="G106" s="190">
        <v>2499.48</v>
      </c>
      <c r="H106" s="190">
        <v>0</v>
      </c>
      <c r="I106" s="187">
        <f t="shared" si="2"/>
        <v>0</v>
      </c>
    </row>
    <row r="107" spans="1:9" ht="94.5">
      <c r="A107" s="184" t="s">
        <v>255</v>
      </c>
      <c r="B107" s="185" t="s">
        <v>4</v>
      </c>
      <c r="C107" s="185" t="s">
        <v>155</v>
      </c>
      <c r="D107" s="185" t="s">
        <v>154</v>
      </c>
      <c r="E107" s="185" t="s">
        <v>493</v>
      </c>
      <c r="F107" s="185" t="s">
        <v>439</v>
      </c>
      <c r="G107" s="186">
        <f>G108</f>
        <v>563.33000000000004</v>
      </c>
      <c r="H107" s="186">
        <f>H108</f>
        <v>0</v>
      </c>
      <c r="I107" s="187">
        <f t="shared" si="2"/>
        <v>0</v>
      </c>
    </row>
    <row r="108" spans="1:9" ht="110.25">
      <c r="A108" s="188" t="s">
        <v>494</v>
      </c>
      <c r="B108" s="189" t="s">
        <v>4</v>
      </c>
      <c r="C108" s="189" t="s">
        <v>155</v>
      </c>
      <c r="D108" s="189" t="s">
        <v>154</v>
      </c>
      <c r="E108" s="189" t="s">
        <v>493</v>
      </c>
      <c r="F108" s="189" t="s">
        <v>356</v>
      </c>
      <c r="G108" s="190">
        <v>563.33000000000004</v>
      </c>
      <c r="H108" s="190">
        <v>0</v>
      </c>
      <c r="I108" s="187">
        <f t="shared" si="2"/>
        <v>0</v>
      </c>
    </row>
    <row r="109" spans="1:9" ht="78.75">
      <c r="A109" s="184" t="s">
        <v>495</v>
      </c>
      <c r="B109" s="185" t="s">
        <v>4</v>
      </c>
      <c r="C109" s="185" t="s">
        <v>155</v>
      </c>
      <c r="D109" s="185" t="s">
        <v>154</v>
      </c>
      <c r="E109" s="185" t="s">
        <v>496</v>
      </c>
      <c r="F109" s="185" t="s">
        <v>439</v>
      </c>
      <c r="G109" s="186">
        <f>G110</f>
        <v>12460.61</v>
      </c>
      <c r="H109" s="186">
        <f>H110</f>
        <v>3738.183</v>
      </c>
      <c r="I109" s="187">
        <f t="shared" si="2"/>
        <v>30</v>
      </c>
    </row>
    <row r="110" spans="1:9" ht="94.5">
      <c r="A110" s="188" t="s">
        <v>497</v>
      </c>
      <c r="B110" s="189" t="s">
        <v>4</v>
      </c>
      <c r="C110" s="189" t="s">
        <v>155</v>
      </c>
      <c r="D110" s="189" t="s">
        <v>154</v>
      </c>
      <c r="E110" s="189" t="s">
        <v>496</v>
      </c>
      <c r="F110" s="189" t="s">
        <v>356</v>
      </c>
      <c r="G110" s="190">
        <v>12460.61</v>
      </c>
      <c r="H110" s="190">
        <v>3738.183</v>
      </c>
      <c r="I110" s="187">
        <f t="shared" si="2"/>
        <v>30</v>
      </c>
    </row>
    <row r="111" spans="1:9" ht="15.75">
      <c r="A111" s="180" t="s">
        <v>100</v>
      </c>
      <c r="B111" s="181" t="s">
        <v>4</v>
      </c>
      <c r="C111" s="181" t="s">
        <v>152</v>
      </c>
      <c r="D111" s="181" t="s">
        <v>142</v>
      </c>
      <c r="E111" s="181" t="s">
        <v>438</v>
      </c>
      <c r="F111" s="181" t="s">
        <v>439</v>
      </c>
      <c r="G111" s="183">
        <f>G112+G115</f>
        <v>1017.4300000000001</v>
      </c>
      <c r="H111" s="183">
        <f>H112+H115</f>
        <v>23.697000000000003</v>
      </c>
      <c r="I111" s="182">
        <f t="shared" si="2"/>
        <v>2.3291037221233895</v>
      </c>
    </row>
    <row r="112" spans="1:9" ht="63">
      <c r="A112" s="180" t="s">
        <v>343</v>
      </c>
      <c r="B112" s="181" t="s">
        <v>4</v>
      </c>
      <c r="C112" s="181" t="s">
        <v>152</v>
      </c>
      <c r="D112" s="181" t="s">
        <v>155</v>
      </c>
      <c r="E112" s="181" t="s">
        <v>438</v>
      </c>
      <c r="F112" s="181" t="s">
        <v>439</v>
      </c>
      <c r="G112" s="183">
        <f>G113</f>
        <v>100</v>
      </c>
      <c r="H112" s="183">
        <f>H113</f>
        <v>19.632000000000001</v>
      </c>
      <c r="I112" s="182">
        <f t="shared" si="2"/>
        <v>19.632000000000001</v>
      </c>
    </row>
    <row r="113" spans="1:9" ht="31.5">
      <c r="A113" s="184" t="s">
        <v>224</v>
      </c>
      <c r="B113" s="185" t="s">
        <v>4</v>
      </c>
      <c r="C113" s="185" t="s">
        <v>152</v>
      </c>
      <c r="D113" s="185" t="s">
        <v>155</v>
      </c>
      <c r="E113" s="185" t="s">
        <v>181</v>
      </c>
      <c r="F113" s="185" t="s">
        <v>439</v>
      </c>
      <c r="G113" s="186">
        <f>G114</f>
        <v>100</v>
      </c>
      <c r="H113" s="186">
        <f>H114</f>
        <v>19.632000000000001</v>
      </c>
      <c r="I113" s="187">
        <f t="shared" si="2"/>
        <v>19.632000000000001</v>
      </c>
    </row>
    <row r="114" spans="1:9" ht="63">
      <c r="A114" s="188" t="s">
        <v>498</v>
      </c>
      <c r="B114" s="189" t="s">
        <v>4</v>
      </c>
      <c r="C114" s="189" t="s">
        <v>152</v>
      </c>
      <c r="D114" s="189" t="s">
        <v>155</v>
      </c>
      <c r="E114" s="189" t="s">
        <v>181</v>
      </c>
      <c r="F114" s="189" t="s">
        <v>356</v>
      </c>
      <c r="G114" s="190">
        <v>100</v>
      </c>
      <c r="H114" s="190">
        <v>19.632000000000001</v>
      </c>
      <c r="I114" s="187">
        <f t="shared" si="2"/>
        <v>19.632000000000001</v>
      </c>
    </row>
    <row r="115" spans="1:9" ht="15.75">
      <c r="A115" s="180" t="s">
        <v>153</v>
      </c>
      <c r="B115" s="181" t="s">
        <v>4</v>
      </c>
      <c r="C115" s="181" t="s">
        <v>152</v>
      </c>
      <c r="D115" s="181" t="s">
        <v>152</v>
      </c>
      <c r="E115" s="181" t="s">
        <v>438</v>
      </c>
      <c r="F115" s="181" t="s">
        <v>439</v>
      </c>
      <c r="G115" s="183">
        <f>G116+G118</f>
        <v>917.43000000000006</v>
      </c>
      <c r="H115" s="183">
        <f>H116+H118</f>
        <v>4.0650000000000004</v>
      </c>
      <c r="I115" s="182">
        <f t="shared" si="2"/>
        <v>0.44308557601124887</v>
      </c>
    </row>
    <row r="116" spans="1:9" ht="47.25">
      <c r="A116" s="184" t="s">
        <v>257</v>
      </c>
      <c r="B116" s="185" t="s">
        <v>4</v>
      </c>
      <c r="C116" s="185" t="s">
        <v>152</v>
      </c>
      <c r="D116" s="185" t="s">
        <v>152</v>
      </c>
      <c r="E116" s="185" t="s">
        <v>202</v>
      </c>
      <c r="F116" s="185" t="s">
        <v>439</v>
      </c>
      <c r="G116" s="186">
        <f>G117</f>
        <v>260</v>
      </c>
      <c r="H116" s="186">
        <f>H117</f>
        <v>4.0650000000000004</v>
      </c>
      <c r="I116" s="187">
        <f t="shared" si="2"/>
        <v>1.5634615384615387</v>
      </c>
    </row>
    <row r="117" spans="1:9" ht="78.75">
      <c r="A117" s="188" t="s">
        <v>499</v>
      </c>
      <c r="B117" s="189" t="s">
        <v>4</v>
      </c>
      <c r="C117" s="189" t="s">
        <v>152</v>
      </c>
      <c r="D117" s="189" t="s">
        <v>152</v>
      </c>
      <c r="E117" s="189" t="s">
        <v>202</v>
      </c>
      <c r="F117" s="189" t="s">
        <v>356</v>
      </c>
      <c r="G117" s="190">
        <v>260</v>
      </c>
      <c r="H117" s="190">
        <v>4.0650000000000004</v>
      </c>
      <c r="I117" s="187">
        <f t="shared" si="2"/>
        <v>1.5634615384615387</v>
      </c>
    </row>
    <row r="118" spans="1:9" ht="78.75">
      <c r="A118" s="184" t="s">
        <v>258</v>
      </c>
      <c r="B118" s="185" t="s">
        <v>4</v>
      </c>
      <c r="C118" s="185" t="s">
        <v>152</v>
      </c>
      <c r="D118" s="185" t="s">
        <v>152</v>
      </c>
      <c r="E118" s="185" t="s">
        <v>203</v>
      </c>
      <c r="F118" s="185" t="s">
        <v>439</v>
      </c>
      <c r="G118" s="186">
        <f>G119+G120</f>
        <v>657.43000000000006</v>
      </c>
      <c r="H118" s="186">
        <f>H119+H120</f>
        <v>0</v>
      </c>
      <c r="I118" s="187">
        <f t="shared" si="2"/>
        <v>0</v>
      </c>
    </row>
    <row r="119" spans="1:9" ht="94.5">
      <c r="A119" s="188" t="s">
        <v>500</v>
      </c>
      <c r="B119" s="189" t="s">
        <v>4</v>
      </c>
      <c r="C119" s="189" t="s">
        <v>152</v>
      </c>
      <c r="D119" s="189" t="s">
        <v>152</v>
      </c>
      <c r="E119" s="189" t="s">
        <v>203</v>
      </c>
      <c r="F119" s="189" t="s">
        <v>413</v>
      </c>
      <c r="G119" s="190">
        <v>521.5</v>
      </c>
      <c r="H119" s="190">
        <v>0</v>
      </c>
      <c r="I119" s="187">
        <f t="shared" si="2"/>
        <v>0</v>
      </c>
    </row>
    <row r="120" spans="1:9" ht="157.5">
      <c r="A120" s="188" t="s">
        <v>501</v>
      </c>
      <c r="B120" s="189" t="s">
        <v>4</v>
      </c>
      <c r="C120" s="189" t="s">
        <v>152</v>
      </c>
      <c r="D120" s="189" t="s">
        <v>152</v>
      </c>
      <c r="E120" s="189" t="s">
        <v>203</v>
      </c>
      <c r="F120" s="189" t="s">
        <v>414</v>
      </c>
      <c r="G120" s="190">
        <v>135.93</v>
      </c>
      <c r="H120" s="190">
        <v>0</v>
      </c>
      <c r="I120" s="187">
        <f t="shared" si="2"/>
        <v>0</v>
      </c>
    </row>
    <row r="121" spans="1:9" ht="31.5">
      <c r="A121" s="180" t="s">
        <v>103</v>
      </c>
      <c r="B121" s="181" t="s">
        <v>4</v>
      </c>
      <c r="C121" s="181" t="s">
        <v>147</v>
      </c>
      <c r="D121" s="181" t="s">
        <v>142</v>
      </c>
      <c r="E121" s="181" t="s">
        <v>438</v>
      </c>
      <c r="F121" s="181" t="s">
        <v>439</v>
      </c>
      <c r="G121" s="183">
        <f>G122</f>
        <v>13911.81</v>
      </c>
      <c r="H121" s="183">
        <f>H122</f>
        <v>2910.4579999999996</v>
      </c>
      <c r="I121" s="182">
        <f t="shared" si="2"/>
        <v>20.920771632160012</v>
      </c>
    </row>
    <row r="122" spans="1:9" ht="15.75">
      <c r="A122" s="180" t="s">
        <v>104</v>
      </c>
      <c r="B122" s="181" t="s">
        <v>4</v>
      </c>
      <c r="C122" s="181" t="s">
        <v>147</v>
      </c>
      <c r="D122" s="181" t="s">
        <v>146</v>
      </c>
      <c r="E122" s="181" t="s">
        <v>438</v>
      </c>
      <c r="F122" s="181" t="s">
        <v>439</v>
      </c>
      <c r="G122" s="183">
        <f>G123+G135+G137+G129</f>
        <v>13911.81</v>
      </c>
      <c r="H122" s="183">
        <f>H123+H135+H137+H129</f>
        <v>2910.4579999999996</v>
      </c>
      <c r="I122" s="182">
        <f t="shared" si="2"/>
        <v>20.920771632160012</v>
      </c>
    </row>
    <row r="123" spans="1:9" ht="47.25">
      <c r="A123" s="184" t="s">
        <v>260</v>
      </c>
      <c r="B123" s="185" t="s">
        <v>4</v>
      </c>
      <c r="C123" s="185" t="s">
        <v>147</v>
      </c>
      <c r="D123" s="185" t="s">
        <v>146</v>
      </c>
      <c r="E123" s="185" t="s">
        <v>204</v>
      </c>
      <c r="F123" s="185" t="s">
        <v>439</v>
      </c>
      <c r="G123" s="186">
        <f>SUM(G124:G128)</f>
        <v>7193.84</v>
      </c>
      <c r="H123" s="186">
        <f>SUM(H124:H128)</f>
        <v>1850.2529999999997</v>
      </c>
      <c r="I123" s="187">
        <f t="shared" si="2"/>
        <v>25.719963190729842</v>
      </c>
    </row>
    <row r="124" spans="1:9" ht="63">
      <c r="A124" s="188" t="s">
        <v>502</v>
      </c>
      <c r="B124" s="189" t="s">
        <v>4</v>
      </c>
      <c r="C124" s="189" t="s">
        <v>147</v>
      </c>
      <c r="D124" s="189" t="s">
        <v>146</v>
      </c>
      <c r="E124" s="189" t="s">
        <v>204</v>
      </c>
      <c r="F124" s="189" t="s">
        <v>413</v>
      </c>
      <c r="G124" s="190">
        <v>4035.22</v>
      </c>
      <c r="H124" s="190">
        <v>1002.348</v>
      </c>
      <c r="I124" s="187">
        <f t="shared" si="2"/>
        <v>24.839983941396007</v>
      </c>
    </row>
    <row r="125" spans="1:9" ht="126">
      <c r="A125" s="188" t="s">
        <v>503</v>
      </c>
      <c r="B125" s="189" t="s">
        <v>4</v>
      </c>
      <c r="C125" s="189" t="s">
        <v>147</v>
      </c>
      <c r="D125" s="189" t="s">
        <v>146</v>
      </c>
      <c r="E125" s="189" t="s">
        <v>204</v>
      </c>
      <c r="F125" s="189" t="s">
        <v>414</v>
      </c>
      <c r="G125" s="190">
        <v>1215.6199999999999</v>
      </c>
      <c r="H125" s="190">
        <v>243.85599999999999</v>
      </c>
      <c r="I125" s="187">
        <f t="shared" si="2"/>
        <v>20.060216185979172</v>
      </c>
    </row>
    <row r="126" spans="1:9" ht="110.25">
      <c r="A126" s="188" t="s">
        <v>504</v>
      </c>
      <c r="B126" s="189" t="s">
        <v>4</v>
      </c>
      <c r="C126" s="189" t="s">
        <v>147</v>
      </c>
      <c r="D126" s="189" t="s">
        <v>146</v>
      </c>
      <c r="E126" s="189" t="s">
        <v>204</v>
      </c>
      <c r="F126" s="189" t="s">
        <v>355</v>
      </c>
      <c r="G126" s="190">
        <v>153</v>
      </c>
      <c r="H126" s="190">
        <v>27.8</v>
      </c>
      <c r="I126" s="187">
        <f t="shared" si="2"/>
        <v>18.169934640522875</v>
      </c>
    </row>
    <row r="127" spans="1:9" ht="78.75">
      <c r="A127" s="188" t="s">
        <v>505</v>
      </c>
      <c r="B127" s="189" t="s">
        <v>4</v>
      </c>
      <c r="C127" s="189" t="s">
        <v>147</v>
      </c>
      <c r="D127" s="189" t="s">
        <v>146</v>
      </c>
      <c r="E127" s="189" t="s">
        <v>204</v>
      </c>
      <c r="F127" s="189" t="s">
        <v>356</v>
      </c>
      <c r="G127" s="190">
        <v>1550</v>
      </c>
      <c r="H127" s="190">
        <v>497.178</v>
      </c>
      <c r="I127" s="187">
        <f t="shared" si="2"/>
        <v>32.076000000000001</v>
      </c>
    </row>
    <row r="128" spans="1:9" ht="78.75">
      <c r="A128" s="188" t="s">
        <v>506</v>
      </c>
      <c r="B128" s="189" t="s">
        <v>4</v>
      </c>
      <c r="C128" s="189" t="s">
        <v>147</v>
      </c>
      <c r="D128" s="189" t="s">
        <v>146</v>
      </c>
      <c r="E128" s="189" t="s">
        <v>204</v>
      </c>
      <c r="F128" s="189" t="s">
        <v>357</v>
      </c>
      <c r="G128" s="190">
        <v>240</v>
      </c>
      <c r="H128" s="190">
        <v>79.070999999999998</v>
      </c>
      <c r="I128" s="187">
        <f t="shared" si="2"/>
        <v>32.946249999999999</v>
      </c>
    </row>
    <row r="129" spans="1:9" ht="31.5">
      <c r="A129" s="184" t="s">
        <v>261</v>
      </c>
      <c r="B129" s="185" t="s">
        <v>4</v>
      </c>
      <c r="C129" s="185" t="s">
        <v>147</v>
      </c>
      <c r="D129" s="185" t="s">
        <v>146</v>
      </c>
      <c r="E129" s="185" t="s">
        <v>205</v>
      </c>
      <c r="F129" s="185" t="s">
        <v>439</v>
      </c>
      <c r="G129" s="186">
        <f>SUM(G130:G134)</f>
        <v>1054.17</v>
      </c>
      <c r="H129" s="186">
        <f>SUM(H130:H134)</f>
        <v>294.83300000000003</v>
      </c>
      <c r="I129" s="187">
        <f t="shared" si="2"/>
        <v>27.968259388903117</v>
      </c>
    </row>
    <row r="130" spans="1:9" ht="63">
      <c r="A130" s="188" t="s">
        <v>507</v>
      </c>
      <c r="B130" s="189" t="s">
        <v>4</v>
      </c>
      <c r="C130" s="189" t="s">
        <v>147</v>
      </c>
      <c r="D130" s="189" t="s">
        <v>146</v>
      </c>
      <c r="E130" s="189" t="s">
        <v>205</v>
      </c>
      <c r="F130" s="189" t="s">
        <v>413</v>
      </c>
      <c r="G130" s="190">
        <v>610</v>
      </c>
      <c r="H130" s="190">
        <v>141.22200000000001</v>
      </c>
      <c r="I130" s="187">
        <f t="shared" si="2"/>
        <v>23.151147540983608</v>
      </c>
    </row>
    <row r="131" spans="1:9" ht="78.75">
      <c r="A131" s="188" t="s">
        <v>508</v>
      </c>
      <c r="B131" s="189" t="s">
        <v>4</v>
      </c>
      <c r="C131" s="189" t="s">
        <v>147</v>
      </c>
      <c r="D131" s="189" t="s">
        <v>146</v>
      </c>
      <c r="E131" s="189" t="s">
        <v>205</v>
      </c>
      <c r="F131" s="189" t="s">
        <v>416</v>
      </c>
      <c r="G131" s="190">
        <v>5</v>
      </c>
      <c r="H131" s="190">
        <v>0.76400000000000001</v>
      </c>
      <c r="I131" s="187">
        <f t="shared" si="2"/>
        <v>15.28</v>
      </c>
    </row>
    <row r="132" spans="1:9" ht="110.25">
      <c r="A132" s="188" t="s">
        <v>509</v>
      </c>
      <c r="B132" s="189" t="s">
        <v>4</v>
      </c>
      <c r="C132" s="189" t="s">
        <v>147</v>
      </c>
      <c r="D132" s="189" t="s">
        <v>146</v>
      </c>
      <c r="E132" s="189" t="s">
        <v>205</v>
      </c>
      <c r="F132" s="189" t="s">
        <v>414</v>
      </c>
      <c r="G132" s="190">
        <v>139.16999999999999</v>
      </c>
      <c r="H132" s="190">
        <v>34.447000000000003</v>
      </c>
      <c r="I132" s="187">
        <f t="shared" si="2"/>
        <v>24.751742473234177</v>
      </c>
    </row>
    <row r="133" spans="1:9" ht="63">
      <c r="A133" s="188" t="s">
        <v>510</v>
      </c>
      <c r="B133" s="189" t="s">
        <v>4</v>
      </c>
      <c r="C133" s="189" t="s">
        <v>147</v>
      </c>
      <c r="D133" s="189" t="s">
        <v>146</v>
      </c>
      <c r="E133" s="189" t="s">
        <v>205</v>
      </c>
      <c r="F133" s="189" t="s">
        <v>356</v>
      </c>
      <c r="G133" s="190">
        <v>270</v>
      </c>
      <c r="H133" s="190">
        <v>118.4</v>
      </c>
      <c r="I133" s="187">
        <f t="shared" si="2"/>
        <v>43.851851851851855</v>
      </c>
    </row>
    <row r="134" spans="1:9" ht="63">
      <c r="A134" s="188" t="s">
        <v>511</v>
      </c>
      <c r="B134" s="189" t="s">
        <v>4</v>
      </c>
      <c r="C134" s="189" t="s">
        <v>147</v>
      </c>
      <c r="D134" s="189" t="s">
        <v>146</v>
      </c>
      <c r="E134" s="189" t="s">
        <v>205</v>
      </c>
      <c r="F134" s="189" t="s">
        <v>357</v>
      </c>
      <c r="G134" s="190">
        <v>30</v>
      </c>
      <c r="H134" s="190">
        <v>0</v>
      </c>
      <c r="I134" s="187">
        <f t="shared" si="2"/>
        <v>0</v>
      </c>
    </row>
    <row r="135" spans="1:9" ht="63">
      <c r="A135" s="184" t="s">
        <v>262</v>
      </c>
      <c r="B135" s="185" t="s">
        <v>4</v>
      </c>
      <c r="C135" s="185" t="s">
        <v>147</v>
      </c>
      <c r="D135" s="185" t="s">
        <v>146</v>
      </c>
      <c r="E135" s="185" t="s">
        <v>206</v>
      </c>
      <c r="F135" s="185" t="s">
        <v>439</v>
      </c>
      <c r="G135" s="186">
        <f>G136</f>
        <v>1700</v>
      </c>
      <c r="H135" s="186">
        <f>H136</f>
        <v>262.54599999999999</v>
      </c>
      <c r="I135" s="187">
        <f t="shared" si="2"/>
        <v>15.443882352941177</v>
      </c>
    </row>
    <row r="136" spans="1:9" ht="78.75">
      <c r="A136" s="188" t="s">
        <v>512</v>
      </c>
      <c r="B136" s="189" t="s">
        <v>4</v>
      </c>
      <c r="C136" s="189" t="s">
        <v>147</v>
      </c>
      <c r="D136" s="189" t="s">
        <v>146</v>
      </c>
      <c r="E136" s="189" t="s">
        <v>206</v>
      </c>
      <c r="F136" s="189" t="s">
        <v>356</v>
      </c>
      <c r="G136" s="190">
        <v>1700</v>
      </c>
      <c r="H136" s="190">
        <v>262.54599999999999</v>
      </c>
      <c r="I136" s="187">
        <f t="shared" si="2"/>
        <v>15.443882352941177</v>
      </c>
    </row>
    <row r="137" spans="1:9" ht="204.75">
      <c r="A137" s="195" t="s">
        <v>263</v>
      </c>
      <c r="B137" s="185" t="s">
        <v>4</v>
      </c>
      <c r="C137" s="185" t="s">
        <v>147</v>
      </c>
      <c r="D137" s="185" t="s">
        <v>146</v>
      </c>
      <c r="E137" s="185" t="s">
        <v>207</v>
      </c>
      <c r="F137" s="185" t="s">
        <v>439</v>
      </c>
      <c r="G137" s="186">
        <f>G138+G139</f>
        <v>3963.7999999999997</v>
      </c>
      <c r="H137" s="186">
        <f>H138+H139</f>
        <v>502.82600000000002</v>
      </c>
      <c r="I137" s="187">
        <f t="shared" si="2"/>
        <v>12.685453352843231</v>
      </c>
    </row>
    <row r="138" spans="1:9" ht="220.5">
      <c r="A138" s="196" t="s">
        <v>513</v>
      </c>
      <c r="B138" s="189" t="s">
        <v>4</v>
      </c>
      <c r="C138" s="189" t="s">
        <v>147</v>
      </c>
      <c r="D138" s="189" t="s">
        <v>146</v>
      </c>
      <c r="E138" s="189" t="s">
        <v>207</v>
      </c>
      <c r="F138" s="189" t="s">
        <v>413</v>
      </c>
      <c r="G138" s="190">
        <v>3044.39</v>
      </c>
      <c r="H138" s="190">
        <v>389.50700000000001</v>
      </c>
      <c r="I138" s="187">
        <f t="shared" si="2"/>
        <v>12.794254349804065</v>
      </c>
    </row>
    <row r="139" spans="1:9" ht="283.5">
      <c r="A139" s="196" t="s">
        <v>514</v>
      </c>
      <c r="B139" s="189" t="s">
        <v>4</v>
      </c>
      <c r="C139" s="189" t="s">
        <v>147</v>
      </c>
      <c r="D139" s="189" t="s">
        <v>146</v>
      </c>
      <c r="E139" s="189" t="s">
        <v>207</v>
      </c>
      <c r="F139" s="189" t="s">
        <v>414</v>
      </c>
      <c r="G139" s="190">
        <v>919.41</v>
      </c>
      <c r="H139" s="190">
        <v>113.319</v>
      </c>
      <c r="I139" s="187">
        <f t="shared" ref="I139:I148" si="3">H139/G139*100</f>
        <v>12.325186804581199</v>
      </c>
    </row>
    <row r="140" spans="1:9" ht="31.5">
      <c r="A140" s="180" t="s">
        <v>21</v>
      </c>
      <c r="B140" s="181" t="s">
        <v>4</v>
      </c>
      <c r="C140" s="181" t="s">
        <v>144</v>
      </c>
      <c r="D140" s="181" t="s">
        <v>142</v>
      </c>
      <c r="E140" s="181" t="s">
        <v>438</v>
      </c>
      <c r="F140" s="181" t="s">
        <v>439</v>
      </c>
      <c r="G140" s="183">
        <f t="shared" ref="G140:H142" si="4">G141</f>
        <v>941.37</v>
      </c>
      <c r="H140" s="183">
        <f t="shared" si="4"/>
        <v>249.05099999999999</v>
      </c>
      <c r="I140" s="182">
        <f t="shared" si="3"/>
        <v>26.456228687976036</v>
      </c>
    </row>
    <row r="141" spans="1:9" ht="15.75">
      <c r="A141" s="180" t="s">
        <v>32</v>
      </c>
      <c r="B141" s="181" t="s">
        <v>4</v>
      </c>
      <c r="C141" s="181" t="s">
        <v>144</v>
      </c>
      <c r="D141" s="181" t="s">
        <v>146</v>
      </c>
      <c r="E141" s="181" t="s">
        <v>438</v>
      </c>
      <c r="F141" s="181" t="s">
        <v>439</v>
      </c>
      <c r="G141" s="183">
        <f t="shared" si="4"/>
        <v>941.37</v>
      </c>
      <c r="H141" s="183">
        <f t="shared" si="4"/>
        <v>249.05099999999999</v>
      </c>
      <c r="I141" s="182">
        <f t="shared" si="3"/>
        <v>26.456228687976036</v>
      </c>
    </row>
    <row r="142" spans="1:9" ht="31.5">
      <c r="A142" s="184" t="s">
        <v>264</v>
      </c>
      <c r="B142" s="185" t="s">
        <v>4</v>
      </c>
      <c r="C142" s="185" t="s">
        <v>144</v>
      </c>
      <c r="D142" s="185" t="s">
        <v>146</v>
      </c>
      <c r="E142" s="185" t="s">
        <v>208</v>
      </c>
      <c r="F142" s="185" t="s">
        <v>439</v>
      </c>
      <c r="G142" s="186">
        <f t="shared" si="4"/>
        <v>941.37</v>
      </c>
      <c r="H142" s="186">
        <f t="shared" si="4"/>
        <v>249.05099999999999</v>
      </c>
      <c r="I142" s="187">
        <f t="shared" si="3"/>
        <v>26.456228687976036</v>
      </c>
    </row>
    <row r="143" spans="1:9" ht="94.5">
      <c r="A143" s="188" t="s">
        <v>515</v>
      </c>
      <c r="B143" s="189" t="s">
        <v>4</v>
      </c>
      <c r="C143" s="189" t="s">
        <v>144</v>
      </c>
      <c r="D143" s="189" t="s">
        <v>146</v>
      </c>
      <c r="E143" s="189" t="s">
        <v>208</v>
      </c>
      <c r="F143" s="189" t="s">
        <v>388</v>
      </c>
      <c r="G143" s="190">
        <v>941.37</v>
      </c>
      <c r="H143" s="190">
        <v>249.05099999999999</v>
      </c>
      <c r="I143" s="187">
        <f t="shared" si="3"/>
        <v>26.456228687976036</v>
      </c>
    </row>
    <row r="144" spans="1:9" ht="31.5">
      <c r="A144" s="180" t="s">
        <v>105</v>
      </c>
      <c r="B144" s="181" t="s">
        <v>4</v>
      </c>
      <c r="C144" s="181" t="s">
        <v>140</v>
      </c>
      <c r="D144" s="181" t="s">
        <v>142</v>
      </c>
      <c r="E144" s="181" t="s">
        <v>438</v>
      </c>
      <c r="F144" s="181" t="s">
        <v>439</v>
      </c>
      <c r="G144" s="183">
        <f t="shared" ref="G144:H146" si="5">G145</f>
        <v>1000</v>
      </c>
      <c r="H144" s="183">
        <f t="shared" si="5"/>
        <v>222.52199999999999</v>
      </c>
      <c r="I144" s="182">
        <f t="shared" si="3"/>
        <v>22.252199999999998</v>
      </c>
    </row>
    <row r="145" spans="1:9" ht="15.75">
      <c r="A145" s="180" t="s">
        <v>107</v>
      </c>
      <c r="B145" s="181" t="s">
        <v>4</v>
      </c>
      <c r="C145" s="181" t="s">
        <v>140</v>
      </c>
      <c r="D145" s="181" t="s">
        <v>139</v>
      </c>
      <c r="E145" s="181" t="s">
        <v>438</v>
      </c>
      <c r="F145" s="181" t="s">
        <v>439</v>
      </c>
      <c r="G145" s="183">
        <f t="shared" si="5"/>
        <v>1000</v>
      </c>
      <c r="H145" s="183">
        <f t="shared" si="5"/>
        <v>222.52199999999999</v>
      </c>
      <c r="I145" s="182">
        <f t="shared" si="3"/>
        <v>22.252199999999998</v>
      </c>
    </row>
    <row r="146" spans="1:9" ht="47.25">
      <c r="A146" s="184" t="s">
        <v>265</v>
      </c>
      <c r="B146" s="185" t="s">
        <v>4</v>
      </c>
      <c r="C146" s="185" t="s">
        <v>140</v>
      </c>
      <c r="D146" s="185" t="s">
        <v>139</v>
      </c>
      <c r="E146" s="185" t="s">
        <v>209</v>
      </c>
      <c r="F146" s="185" t="s">
        <v>439</v>
      </c>
      <c r="G146" s="186">
        <f t="shared" si="5"/>
        <v>1000</v>
      </c>
      <c r="H146" s="186">
        <f t="shared" si="5"/>
        <v>222.52199999999999</v>
      </c>
      <c r="I146" s="187">
        <f t="shared" si="3"/>
        <v>22.252199999999998</v>
      </c>
    </row>
    <row r="147" spans="1:9" ht="78.75">
      <c r="A147" s="188" t="s">
        <v>516</v>
      </c>
      <c r="B147" s="189" t="s">
        <v>4</v>
      </c>
      <c r="C147" s="189" t="s">
        <v>140</v>
      </c>
      <c r="D147" s="189" t="s">
        <v>139</v>
      </c>
      <c r="E147" s="189" t="s">
        <v>209</v>
      </c>
      <c r="F147" s="189" t="s">
        <v>356</v>
      </c>
      <c r="G147" s="190">
        <v>1000</v>
      </c>
      <c r="H147" s="190">
        <v>222.52199999999999</v>
      </c>
      <c r="I147" s="187">
        <f t="shared" si="3"/>
        <v>22.252199999999998</v>
      </c>
    </row>
    <row r="148" spans="1:9" ht="15.75">
      <c r="A148" s="181" t="s">
        <v>138</v>
      </c>
      <c r="B148" s="181"/>
      <c r="C148" s="181"/>
      <c r="D148" s="181"/>
      <c r="E148" s="181"/>
      <c r="F148" s="181"/>
      <c r="G148" s="183">
        <f>G10</f>
        <v>129510.03</v>
      </c>
      <c r="H148" s="183">
        <f>H10</f>
        <v>20733.539000000001</v>
      </c>
      <c r="I148" s="182">
        <f t="shared" si="3"/>
        <v>16.009214884746765</v>
      </c>
    </row>
  </sheetData>
  <mergeCells count="9">
    <mergeCell ref="G8:G9"/>
    <mergeCell ref="H8:H9"/>
    <mergeCell ref="I8:I9"/>
    <mergeCell ref="A6:I7"/>
    <mergeCell ref="A8:A9"/>
    <mergeCell ref="B8:B9"/>
    <mergeCell ref="E8:E9"/>
    <mergeCell ref="F8:F9"/>
    <mergeCell ref="C8:D9"/>
  </mergeCells>
  <pageMargins left="1.1811023622047245" right="0.59055118110236227" top="0.78740157480314965" bottom="0.78740157480314965" header="0.31496062992125984" footer="0.31496062992125984"/>
  <pageSetup paperSize="9" scale="6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5"/>
  <sheetViews>
    <sheetView tabSelected="1" topLeftCell="A4" workbookViewId="0">
      <selection activeCell="E14" sqref="E14"/>
    </sheetView>
  </sheetViews>
  <sheetFormatPr defaultRowHeight="12.75"/>
  <cols>
    <col min="1" max="1" width="5.85546875" style="33" bestFit="1" customWidth="1"/>
    <col min="2" max="2" width="45.28515625" bestFit="1" customWidth="1"/>
    <col min="3" max="3" width="7.5703125" style="34" customWidth="1"/>
    <col min="4" max="4" width="11.140625" customWidth="1"/>
    <col min="5" max="5" width="13.42578125" bestFit="1" customWidth="1"/>
    <col min="6" max="6" width="15.42578125" style="111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>
      <c r="E1" s="144" t="s">
        <v>293</v>
      </c>
      <c r="F1" s="144"/>
    </row>
    <row r="2" spans="1:6" ht="15" customHeight="1">
      <c r="B2" s="35"/>
      <c r="D2" s="12"/>
      <c r="E2" s="110" t="s">
        <v>311</v>
      </c>
      <c r="F2" s="119"/>
    </row>
    <row r="3" spans="1:6" ht="15" customHeight="1">
      <c r="E3" s="124" t="s">
        <v>83</v>
      </c>
      <c r="F3" s="124"/>
    </row>
    <row r="4" spans="1:6" ht="15" customHeight="1">
      <c r="E4" s="124" t="s">
        <v>330</v>
      </c>
      <c r="F4" s="124"/>
    </row>
    <row r="5" spans="1:6" ht="12.75" customHeight="1">
      <c r="A5" s="217" t="s">
        <v>517</v>
      </c>
      <c r="B5" s="217"/>
      <c r="C5" s="217"/>
      <c r="D5" s="217"/>
      <c r="E5" s="217"/>
      <c r="F5" s="217"/>
    </row>
    <row r="6" spans="1:6" ht="12.75" customHeight="1">
      <c r="A6" s="217"/>
      <c r="B6" s="217"/>
      <c r="C6" s="217"/>
      <c r="D6" s="217"/>
      <c r="E6" s="217"/>
      <c r="F6" s="217"/>
    </row>
    <row r="7" spans="1:6" ht="12.75" customHeight="1">
      <c r="A7" s="217"/>
      <c r="B7" s="217"/>
      <c r="C7" s="217"/>
      <c r="D7" s="217"/>
      <c r="E7" s="217"/>
      <c r="F7" s="217"/>
    </row>
    <row r="8" spans="1:6" ht="0.75" hidden="1" customHeight="1">
      <c r="A8" s="218"/>
      <c r="B8" s="218"/>
      <c r="C8" s="218"/>
      <c r="D8" s="218"/>
      <c r="E8" s="218"/>
      <c r="F8" s="218"/>
    </row>
    <row r="9" spans="1:6">
      <c r="A9" s="197" t="s">
        <v>134</v>
      </c>
      <c r="B9" s="198" t="s">
        <v>135</v>
      </c>
      <c r="C9" s="199" t="s">
        <v>136</v>
      </c>
      <c r="D9" s="142" t="s">
        <v>347</v>
      </c>
      <c r="E9" s="142" t="s">
        <v>348</v>
      </c>
      <c r="F9" s="142" t="s">
        <v>282</v>
      </c>
    </row>
    <row r="10" spans="1:6" ht="35.25" customHeight="1">
      <c r="A10" s="200"/>
      <c r="B10" s="201"/>
      <c r="C10" s="199"/>
      <c r="D10" s="142"/>
      <c r="E10" s="142" t="s">
        <v>110</v>
      </c>
      <c r="F10" s="142" t="s">
        <v>110</v>
      </c>
    </row>
    <row r="11" spans="1:6" ht="94.5">
      <c r="A11" s="202"/>
      <c r="B11" s="203" t="s">
        <v>266</v>
      </c>
      <c r="C11" s="204"/>
      <c r="D11" s="205">
        <f>D14+D12+D21</f>
        <v>102513.88</v>
      </c>
      <c r="E11" s="205">
        <f>E14+E12+E21</f>
        <v>16692.403000000002</v>
      </c>
      <c r="F11" s="205">
        <f>E11/D11*100</f>
        <v>16.283066254052621</v>
      </c>
    </row>
    <row r="12" spans="1:6" ht="31.5">
      <c r="A12" s="202">
        <v>1</v>
      </c>
      <c r="B12" s="203" t="s">
        <v>244</v>
      </c>
      <c r="C12" s="206"/>
      <c r="D12" s="207">
        <f>SUM(D13:D13)</f>
        <v>14472.37</v>
      </c>
      <c r="E12" s="207">
        <f>SUM(E13:E13)</f>
        <v>4341.71</v>
      </c>
      <c r="F12" s="207">
        <f>E12/D12*100</f>
        <v>29.999993090281684</v>
      </c>
    </row>
    <row r="13" spans="1:6" ht="31.5">
      <c r="A13" s="208" t="s">
        <v>267</v>
      </c>
      <c r="B13" s="209" t="s">
        <v>518</v>
      </c>
      <c r="C13" s="39" t="s">
        <v>16</v>
      </c>
      <c r="D13" s="206">
        <f>'[1]приложение 4.1'!I82</f>
        <v>14472.37</v>
      </c>
      <c r="E13" s="206">
        <f>'[1]приложение 4.1'!J82</f>
        <v>4341.71</v>
      </c>
      <c r="F13" s="206">
        <f t="shared" ref="F13:F20" si="0">E13/D13*100</f>
        <v>29.999993090281684</v>
      </c>
    </row>
    <row r="14" spans="1:6" ht="15.75">
      <c r="A14" s="202">
        <v>2</v>
      </c>
      <c r="B14" s="203" t="s">
        <v>280</v>
      </c>
      <c r="C14" s="85"/>
      <c r="D14" s="207">
        <f>SUM(D15:D20)</f>
        <v>63644.639999999999</v>
      </c>
      <c r="E14" s="207">
        <f>SUM(E15:E20)</f>
        <v>8612.51</v>
      </c>
      <c r="F14" s="207">
        <f t="shared" si="0"/>
        <v>13.532184328483906</v>
      </c>
    </row>
    <row r="15" spans="1:6" ht="63">
      <c r="A15" s="208" t="s">
        <v>268</v>
      </c>
      <c r="B15" s="38" t="s">
        <v>269</v>
      </c>
      <c r="C15" s="39" t="s">
        <v>14</v>
      </c>
      <c r="D15" s="206">
        <f>'[1]приложение 4.1'!I86</f>
        <v>2505</v>
      </c>
      <c r="E15" s="206">
        <f>'[1]приложение 4.1'!J86</f>
        <v>36</v>
      </c>
      <c r="F15" s="206">
        <f>E15/D15*100</f>
        <v>1.437125748502994</v>
      </c>
    </row>
    <row r="16" spans="1:6" ht="31.5">
      <c r="A16" s="208" t="s">
        <v>270</v>
      </c>
      <c r="B16" s="38" t="s">
        <v>271</v>
      </c>
      <c r="C16" s="39" t="s">
        <v>31</v>
      </c>
      <c r="D16" s="206">
        <f>'[1]приложение 4.1'!I91</f>
        <v>500</v>
      </c>
      <c r="E16" s="206">
        <f>'[1]приложение 4.1'!J91</f>
        <v>25</v>
      </c>
      <c r="F16" s="206">
        <f t="shared" si="0"/>
        <v>5</v>
      </c>
    </row>
    <row r="17" spans="1:6" ht="78.75">
      <c r="A17" s="208" t="s">
        <v>272</v>
      </c>
      <c r="B17" s="210" t="s">
        <v>273</v>
      </c>
      <c r="C17" s="39" t="s">
        <v>309</v>
      </c>
      <c r="D17" s="206">
        <f>'[1]приложение 4.1'!I94</f>
        <v>44800.4</v>
      </c>
      <c r="E17" s="206">
        <f>'[1]приложение 4.1'!J94</f>
        <v>5414.4649999999992</v>
      </c>
      <c r="F17" s="206">
        <f t="shared" si="0"/>
        <v>12.085751466504762</v>
      </c>
    </row>
    <row r="18" spans="1:6" ht="63">
      <c r="A18" s="208" t="s">
        <v>274</v>
      </c>
      <c r="B18" s="38" t="s">
        <v>275</v>
      </c>
      <c r="C18" s="39" t="s">
        <v>519</v>
      </c>
      <c r="D18" s="109">
        <f>'[1]приложение 4.1'!I117</f>
        <v>14911.81</v>
      </c>
      <c r="E18" s="109">
        <f>'[1]приложение 4.1'!J117</f>
        <v>3132.9799999999996</v>
      </c>
      <c r="F18" s="206">
        <f t="shared" si="0"/>
        <v>21.010058470433833</v>
      </c>
    </row>
    <row r="19" spans="1:6" ht="31.5">
      <c r="A19" s="208" t="s">
        <v>276</v>
      </c>
      <c r="B19" s="211" t="s">
        <v>277</v>
      </c>
      <c r="C19" s="39" t="s">
        <v>17</v>
      </c>
      <c r="D19" s="109">
        <f>'[1]приложение 4.1'!I146</f>
        <v>917.43000000000006</v>
      </c>
      <c r="E19" s="109">
        <f>'[1]приложение 4.1'!J146</f>
        <v>4.0650000000000004</v>
      </c>
      <c r="F19" s="206">
        <f t="shared" si="0"/>
        <v>0.44308557601124887</v>
      </c>
    </row>
    <row r="20" spans="1:6" ht="78.75">
      <c r="A20" s="208" t="s">
        <v>278</v>
      </c>
      <c r="B20" s="38" t="s">
        <v>279</v>
      </c>
      <c r="C20" s="39" t="s">
        <v>24</v>
      </c>
      <c r="D20" s="87">
        <f>'[1]приложение 4.1'!I153</f>
        <v>10</v>
      </c>
      <c r="E20" s="87">
        <f>'[1]приложение 4.1'!J153</f>
        <v>0</v>
      </c>
      <c r="F20" s="206">
        <f t="shared" si="0"/>
        <v>0</v>
      </c>
    </row>
    <row r="21" spans="1:6" ht="15.75">
      <c r="A21" s="202" t="s">
        <v>520</v>
      </c>
      <c r="B21" s="212" t="s">
        <v>423</v>
      </c>
      <c r="C21" s="213"/>
      <c r="D21" s="219">
        <f>SUM(D22:D25)</f>
        <v>24396.870000000003</v>
      </c>
      <c r="E21" s="219">
        <f>SUM(E22:E25)</f>
        <v>3738.183</v>
      </c>
      <c r="F21" s="219">
        <f>E21/D21*100</f>
        <v>15.32238766694252</v>
      </c>
    </row>
    <row r="22" spans="1:6" ht="31.5">
      <c r="A22" s="208" t="s">
        <v>521</v>
      </c>
      <c r="B22" s="214" t="s">
        <v>425</v>
      </c>
      <c r="C22" s="215" t="s">
        <v>19</v>
      </c>
      <c r="D22" s="216">
        <f>'[1]приложение 4.1'!I158</f>
        <v>0</v>
      </c>
      <c r="E22" s="216">
        <f>'[1]приложение 4.1'!J158</f>
        <v>0</v>
      </c>
      <c r="F22" s="220">
        <v>0</v>
      </c>
    </row>
    <row r="23" spans="1:6" ht="31.5">
      <c r="A23" s="208" t="s">
        <v>522</v>
      </c>
      <c r="B23" s="214" t="s">
        <v>429</v>
      </c>
      <c r="C23" s="215" t="s">
        <v>16</v>
      </c>
      <c r="D23" s="216">
        <f>'[1]приложение 4.1'!I160</f>
        <v>563.33000000000004</v>
      </c>
      <c r="E23" s="216">
        <f>'[1]приложение 4.1'!J160</f>
        <v>0</v>
      </c>
      <c r="F23" s="220">
        <f>E23/D23*100</f>
        <v>0</v>
      </c>
    </row>
    <row r="24" spans="1:6" ht="47.25">
      <c r="A24" s="208" t="s">
        <v>523</v>
      </c>
      <c r="B24" s="214" t="s">
        <v>431</v>
      </c>
      <c r="C24" s="39" t="s">
        <v>24</v>
      </c>
      <c r="D24" s="87">
        <f>'[1]приложение 4.1'!I163</f>
        <v>11372.93</v>
      </c>
      <c r="E24" s="87">
        <f>'[1]приложение 4.1'!J163</f>
        <v>0</v>
      </c>
      <c r="F24" s="220">
        <f t="shared" ref="F24:F25" si="1">E24/D24*100</f>
        <v>0</v>
      </c>
    </row>
    <row r="25" spans="1:6" ht="47.25">
      <c r="A25" s="208" t="s">
        <v>524</v>
      </c>
      <c r="B25" s="214" t="s">
        <v>433</v>
      </c>
      <c r="C25" s="39" t="s">
        <v>16</v>
      </c>
      <c r="D25" s="87">
        <f>'[1]приложение 4.1'!I166</f>
        <v>12460.61</v>
      </c>
      <c r="E25" s="87">
        <f>'[1]приложение 4.1'!J166</f>
        <v>3738.183</v>
      </c>
      <c r="F25" s="220">
        <f t="shared" si="1"/>
        <v>30</v>
      </c>
    </row>
  </sheetData>
  <mergeCells count="10">
    <mergeCell ref="F9:F10"/>
    <mergeCell ref="A9:A10"/>
    <mergeCell ref="B9:B10"/>
    <mergeCell ref="C9:C10"/>
    <mergeCell ref="D9:D10"/>
    <mergeCell ref="E9:E10"/>
    <mergeCell ref="E4:F4"/>
    <mergeCell ref="E3:F3"/>
    <mergeCell ref="E1:F1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2023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2024-05-17T08:50:05Z</cp:lastPrinted>
  <dcterms:created xsi:type="dcterms:W3CDTF">1996-10-08T23:32:33Z</dcterms:created>
  <dcterms:modified xsi:type="dcterms:W3CDTF">2024-05-17T08:51:18Z</dcterms:modified>
</cp:coreProperties>
</file>